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TB00045\OneDrive - rtucloud1\SADARBĪBAS LĪGUMI\VARAM 2023\"/>
    </mc:Choice>
  </mc:AlternateContent>
  <xr:revisionPtr revIDLastSave="0" documentId="8_{9D90378F-9ECC-4BA0-AC9B-7980F901FDE4}" xr6:coauthVersionLast="47" xr6:coauthVersionMax="47" xr10:uidLastSave="{00000000-0000-0000-0000-000000000000}"/>
  <bookViews>
    <workbookView xWindow="-120" yWindow="-120" windowWidth="29040" windowHeight="17640" tabRatio="856" firstSheet="13" activeTab="14" xr2:uid="{00000000-000D-0000-FFFF-FFFF00000000}"/>
  </bookViews>
  <sheets>
    <sheet name="Tirgus apjoms_st_skriedra" sheetId="10" r:id="rId1"/>
    <sheet name="Tirgus apjoms_lauksaimn" sheetId="11" r:id="rId2"/>
    <sheet name="Tirgus apjoms_zvej.tikli,virves" sheetId="12" r:id="rId3"/>
    <sheet name="Tirgus apjoms_transportlidz.tek" sheetId="13" r:id="rId4"/>
    <sheet name="Tirgus apjoms_kordi" sheetId="14" r:id="rId5"/>
    <sheet name="Tirgus apjoms_buvniec" sheetId="17" r:id="rId6"/>
    <sheet name="Atkritumi_St.skiedra" sheetId="22" r:id="rId7"/>
    <sheet name="Atkritumi_Lauksaimnieciba" sheetId="6" r:id="rId8"/>
    <sheet name="Atkritumi_Zvej.tikli,auklas,.." sheetId="5" r:id="rId9"/>
    <sheet name="Atkritumi_Transportlidz.tekst" sheetId="4" r:id="rId10"/>
    <sheet name="Atkritumi_Riep .kor._pieej.apj." sheetId="20" r:id="rId11"/>
    <sheet name="Atkritumi_Riep.kor._potenc.apj." sheetId="19" r:id="rId12"/>
    <sheet name="Atkritumi_Ēku buv.tekstils" sheetId="8" r:id="rId13"/>
    <sheet name="Atkritumi_Transportbuv.tekstils" sheetId="2" r:id="rId14"/>
    <sheet name="Tekstila atkritumi kopā" sheetId="21" r:id="rId15"/>
    <sheet name="Kopsavilkums_apjomi" sheetId="1" r:id="rId16"/>
    <sheet name="Izvērt.obj.sar_(2.pielikums)" sheetId="18" r:id="rId17"/>
    <sheet name="Asfaltbetona ražošanas uzņ." sheetId="23" r:id="rId18"/>
  </sheets>
  <definedNames>
    <definedName name="_ftn1" localSheetId="15">Kopsavilkums_apjomi!$A$25</definedName>
    <definedName name="_ftn2" localSheetId="15">Kopsavilkums_apjomi!$A$26</definedName>
    <definedName name="_ftn3" localSheetId="15">Kopsavilkums_apjomi!$A$27</definedName>
    <definedName name="_ftnref1" localSheetId="15">Kopsavilkums_apjomi!$B$4</definedName>
    <definedName name="_ftnref2" localSheetId="15">Kopsavilkums_apjomi!$B$5</definedName>
    <definedName name="_ftnref3" localSheetId="15">Kopsavilkums_apjomi!$B$13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1" l="1"/>
  <c r="E11" i="21"/>
  <c r="F11" i="21"/>
  <c r="G11" i="21"/>
  <c r="C11" i="21"/>
  <c r="E6" i="1"/>
  <c r="F42" i="22"/>
  <c r="E42" i="22"/>
  <c r="D42" i="22"/>
  <c r="C42" i="22"/>
  <c r="B42" i="22"/>
  <c r="F22" i="22"/>
  <c r="F40" i="22" s="1"/>
  <c r="E22" i="22"/>
  <c r="E40" i="22" s="1"/>
  <c r="D22" i="22"/>
  <c r="D40" i="22" s="1"/>
  <c r="D43" i="22" s="1"/>
  <c r="E14" i="1" s="1"/>
  <c r="C22" i="22"/>
  <c r="C40" i="22" s="1"/>
  <c r="C43" i="22" s="1"/>
  <c r="D14" i="1" s="1"/>
  <c r="B22" i="22"/>
  <c r="B40" i="22" s="1"/>
  <c r="F8" i="22"/>
  <c r="D6" i="1" l="1"/>
  <c r="E43" i="22"/>
  <c r="B43" i="22"/>
  <c r="F43" i="22"/>
  <c r="G5" i="8"/>
  <c r="S22" i="5"/>
  <c r="O22" i="5"/>
  <c r="K22" i="5"/>
  <c r="G22" i="5"/>
  <c r="C22" i="5"/>
  <c r="D7" i="2"/>
  <c r="E7" i="2"/>
  <c r="F7" i="2"/>
  <c r="G7" i="2"/>
  <c r="C7" i="2"/>
  <c r="G24" i="8"/>
  <c r="D5" i="8"/>
  <c r="E5" i="8"/>
  <c r="F5" i="8"/>
  <c r="C5" i="8"/>
  <c r="E46" i="20"/>
  <c r="F10" i="1" s="1"/>
  <c r="F44" i="20"/>
  <c r="F46" i="20" s="1"/>
  <c r="G10" i="1" s="1"/>
  <c r="E44" i="20"/>
  <c r="D44" i="20"/>
  <c r="D46" i="20" s="1"/>
  <c r="E10" i="1" s="1"/>
  <c r="C44" i="20"/>
  <c r="C46" i="20" s="1"/>
  <c r="D10" i="1" s="1"/>
  <c r="B44" i="20"/>
  <c r="B46" i="20" s="1"/>
  <c r="C10" i="1" s="1"/>
  <c r="O35" i="20"/>
  <c r="G35" i="20"/>
  <c r="O34" i="20"/>
  <c r="K34" i="20"/>
  <c r="G34" i="20"/>
  <c r="O33" i="20"/>
  <c r="K33" i="20"/>
  <c r="G33" i="20"/>
  <c r="C33" i="20"/>
  <c r="O32" i="20"/>
  <c r="K32" i="20"/>
  <c r="G32" i="20"/>
  <c r="C32" i="20"/>
  <c r="S31" i="20"/>
  <c r="O31" i="20"/>
  <c r="K31" i="20"/>
  <c r="G31" i="20"/>
  <c r="C31" i="20"/>
  <c r="S30" i="20"/>
  <c r="O30" i="20"/>
  <c r="K30" i="20"/>
  <c r="G30" i="20"/>
  <c r="C30" i="20"/>
  <c r="S29" i="20"/>
  <c r="O29" i="20"/>
  <c r="K29" i="20"/>
  <c r="G29" i="20"/>
  <c r="C29" i="20"/>
  <c r="S28" i="20"/>
  <c r="O28" i="20"/>
  <c r="K28" i="20"/>
  <c r="G28" i="20"/>
  <c r="C28" i="20"/>
  <c r="S27" i="20"/>
  <c r="O27" i="20"/>
  <c r="K27" i="20"/>
  <c r="G27" i="20"/>
  <c r="C27" i="20"/>
  <c r="S22" i="20"/>
  <c r="K16" i="20"/>
  <c r="K15" i="20"/>
  <c r="K14" i="20"/>
  <c r="K13" i="20"/>
  <c r="K12" i="20"/>
  <c r="K11" i="20"/>
  <c r="K10" i="20"/>
  <c r="K9" i="20"/>
  <c r="F155" i="19"/>
  <c r="G18" i="1" s="1"/>
  <c r="F153" i="19"/>
  <c r="E153" i="19"/>
  <c r="E155" i="19" s="1"/>
  <c r="F18" i="1" s="1"/>
  <c r="D153" i="19"/>
  <c r="D155" i="19" s="1"/>
  <c r="E18" i="1" s="1"/>
  <c r="C153" i="19"/>
  <c r="C155" i="19" s="1"/>
  <c r="D18" i="1" s="1"/>
  <c r="B153" i="19"/>
  <c r="B155" i="19" s="1"/>
  <c r="C18" i="1" s="1"/>
  <c r="S146" i="19"/>
  <c r="S145" i="19"/>
  <c r="S144" i="19"/>
  <c r="S143" i="19"/>
  <c r="S142" i="19"/>
  <c r="C142" i="19"/>
  <c r="S141" i="19"/>
  <c r="C141" i="19"/>
  <c r="S140" i="19"/>
  <c r="C140" i="19"/>
  <c r="S139" i="19"/>
  <c r="C139" i="19"/>
  <c r="S138" i="19"/>
  <c r="C138" i="19"/>
  <c r="S137" i="19"/>
  <c r="C137" i="19"/>
  <c r="S136" i="19"/>
  <c r="O136" i="19"/>
  <c r="C136" i="19"/>
  <c r="S135" i="19"/>
  <c r="O135" i="19"/>
  <c r="C135" i="19"/>
  <c r="S134" i="19"/>
  <c r="O134" i="19"/>
  <c r="C134" i="19"/>
  <c r="S133" i="19"/>
  <c r="O133" i="19"/>
  <c r="C133" i="19"/>
  <c r="S132" i="19"/>
  <c r="O132" i="19"/>
  <c r="C132" i="19"/>
  <c r="S131" i="19"/>
  <c r="O131" i="19"/>
  <c r="C131" i="19"/>
  <c r="S130" i="19"/>
  <c r="O130" i="19"/>
  <c r="C130" i="19"/>
  <c r="S129" i="19"/>
  <c r="O129" i="19"/>
  <c r="C129" i="19"/>
  <c r="S128" i="19"/>
  <c r="O128" i="19"/>
  <c r="C128" i="19"/>
  <c r="S127" i="19"/>
  <c r="O127" i="19"/>
  <c r="K127" i="19"/>
  <c r="C127" i="19"/>
  <c r="S126" i="19"/>
  <c r="O126" i="19"/>
  <c r="K126" i="19"/>
  <c r="C126" i="19"/>
  <c r="S125" i="19"/>
  <c r="O125" i="19"/>
  <c r="K125" i="19"/>
  <c r="C125" i="19"/>
  <c r="S124" i="19"/>
  <c r="O124" i="19"/>
  <c r="K124" i="19"/>
  <c r="C124" i="19"/>
  <c r="S123" i="19"/>
  <c r="O123" i="19"/>
  <c r="K123" i="19"/>
  <c r="C123" i="19"/>
  <c r="S122" i="19"/>
  <c r="O122" i="19"/>
  <c r="K122" i="19"/>
  <c r="C122" i="19"/>
  <c r="S121" i="19"/>
  <c r="O121" i="19"/>
  <c r="K121" i="19"/>
  <c r="C121" i="19"/>
  <c r="S120" i="19"/>
  <c r="O120" i="19"/>
  <c r="K120" i="19"/>
  <c r="C120" i="19"/>
  <c r="S119" i="19"/>
  <c r="O119" i="19"/>
  <c r="K119" i="19"/>
  <c r="G119" i="19"/>
  <c r="C119" i="19"/>
  <c r="S118" i="19"/>
  <c r="O118" i="19"/>
  <c r="K118" i="19"/>
  <c r="G118" i="19"/>
  <c r="C118" i="19"/>
  <c r="S117" i="19"/>
  <c r="O117" i="19"/>
  <c r="K117" i="19"/>
  <c r="G117" i="19"/>
  <c r="C117" i="19"/>
  <c r="S116" i="19"/>
  <c r="O116" i="19"/>
  <c r="K116" i="19"/>
  <c r="G116" i="19"/>
  <c r="C116" i="19"/>
  <c r="S115" i="19"/>
  <c r="O115" i="19"/>
  <c r="K115" i="19"/>
  <c r="G115" i="19"/>
  <c r="C115" i="19"/>
  <c r="S114" i="19"/>
  <c r="O114" i="19"/>
  <c r="K114" i="19"/>
  <c r="G114" i="19"/>
  <c r="C114" i="19"/>
  <c r="S113" i="19"/>
  <c r="O113" i="19"/>
  <c r="K113" i="19"/>
  <c r="G113" i="19"/>
  <c r="C113" i="19"/>
  <c r="S112" i="19"/>
  <c r="O112" i="19"/>
  <c r="K112" i="19"/>
  <c r="G112" i="19"/>
  <c r="C112" i="19"/>
  <c r="S111" i="19"/>
  <c r="O111" i="19"/>
  <c r="K111" i="19"/>
  <c r="G111" i="19"/>
  <c r="C111" i="19"/>
  <c r="S110" i="19"/>
  <c r="O110" i="19"/>
  <c r="K110" i="19"/>
  <c r="G110" i="19"/>
  <c r="C110" i="19"/>
  <c r="S109" i="19"/>
  <c r="O109" i="19"/>
  <c r="K109" i="19"/>
  <c r="G109" i="19"/>
  <c r="C109" i="19"/>
  <c r="S108" i="19"/>
  <c r="O108" i="19"/>
  <c r="K108" i="19"/>
  <c r="G108" i="19"/>
  <c r="C108" i="19"/>
  <c r="S107" i="19"/>
  <c r="O107" i="19"/>
  <c r="K107" i="19"/>
  <c r="G107" i="19"/>
  <c r="C107" i="19"/>
  <c r="S106" i="19"/>
  <c r="O106" i="19"/>
  <c r="K106" i="19"/>
  <c r="G106" i="19"/>
  <c r="C106" i="19"/>
  <c r="S105" i="19"/>
  <c r="O105" i="19"/>
  <c r="K105" i="19"/>
  <c r="G105" i="19"/>
  <c r="C105" i="19"/>
  <c r="S104" i="19"/>
  <c r="O104" i="19"/>
  <c r="K104" i="19"/>
  <c r="G104" i="19"/>
  <c r="C104" i="19"/>
  <c r="S103" i="19"/>
  <c r="O103" i="19"/>
  <c r="K103" i="19"/>
  <c r="G103" i="19"/>
  <c r="C103" i="19"/>
  <c r="S102" i="19"/>
  <c r="O102" i="19"/>
  <c r="K102" i="19"/>
  <c r="G102" i="19"/>
  <c r="C102" i="19"/>
  <c r="S101" i="19"/>
  <c r="O101" i="19"/>
  <c r="K101" i="19"/>
  <c r="G101" i="19"/>
  <c r="C101" i="19"/>
  <c r="S100" i="19"/>
  <c r="O100" i="19"/>
  <c r="K100" i="19"/>
  <c r="G100" i="19"/>
  <c r="C100" i="19"/>
  <c r="S99" i="19"/>
  <c r="O99" i="19"/>
  <c r="K99" i="19"/>
  <c r="G99" i="19"/>
  <c r="C99" i="19"/>
  <c r="S98" i="19"/>
  <c r="O98" i="19"/>
  <c r="K98" i="19"/>
  <c r="G98" i="19"/>
  <c r="C98" i="19"/>
  <c r="S97" i="19"/>
  <c r="O97" i="19"/>
  <c r="K97" i="19"/>
  <c r="G97" i="19"/>
  <c r="C97" i="19"/>
  <c r="S96" i="19"/>
  <c r="O96" i="19"/>
  <c r="K96" i="19"/>
  <c r="G96" i="19"/>
  <c r="C96" i="19"/>
  <c r="S95" i="19"/>
  <c r="O95" i="19"/>
  <c r="K95" i="19"/>
  <c r="G95" i="19"/>
  <c r="C95" i="19"/>
  <c r="S94" i="19"/>
  <c r="O94" i="19"/>
  <c r="K94" i="19"/>
  <c r="G94" i="19"/>
  <c r="C94" i="19"/>
  <c r="S93" i="19"/>
  <c r="O93" i="19"/>
  <c r="K93" i="19"/>
  <c r="G93" i="19"/>
  <c r="C93" i="19"/>
  <c r="S92" i="19"/>
  <c r="O92" i="19"/>
  <c r="K92" i="19"/>
  <c r="G92" i="19"/>
  <c r="C92" i="19"/>
  <c r="S91" i="19"/>
  <c r="O91" i="19"/>
  <c r="K91" i="19"/>
  <c r="G91" i="19"/>
  <c r="C91" i="19"/>
  <c r="S90" i="19"/>
  <c r="O90" i="19"/>
  <c r="K90" i="19"/>
  <c r="G90" i="19"/>
  <c r="C90" i="19"/>
  <c r="S89" i="19"/>
  <c r="O89" i="19"/>
  <c r="K89" i="19"/>
  <c r="G89" i="19"/>
  <c r="C89" i="19"/>
  <c r="S88" i="19"/>
  <c r="O88" i="19"/>
  <c r="K88" i="19"/>
  <c r="G88" i="19"/>
  <c r="C88" i="19"/>
  <c r="S87" i="19"/>
  <c r="O87" i="19"/>
  <c r="K87" i="19"/>
  <c r="G87" i="19"/>
  <c r="C87" i="19"/>
  <c r="S86" i="19"/>
  <c r="O86" i="19"/>
  <c r="K86" i="19"/>
  <c r="G86" i="19"/>
  <c r="C86" i="19"/>
  <c r="S85" i="19"/>
  <c r="O85" i="19"/>
  <c r="K85" i="19"/>
  <c r="G85" i="19"/>
  <c r="C85" i="19"/>
  <c r="S84" i="19"/>
  <c r="O84" i="19"/>
  <c r="K84" i="19"/>
  <c r="G84" i="19"/>
  <c r="C84" i="19"/>
  <c r="S83" i="19"/>
  <c r="O83" i="19"/>
  <c r="K83" i="19"/>
  <c r="G83" i="19"/>
  <c r="C83" i="19"/>
  <c r="S82" i="19"/>
  <c r="O82" i="19"/>
  <c r="K82" i="19"/>
  <c r="G82" i="19"/>
  <c r="C82" i="19"/>
  <c r="S81" i="19"/>
  <c r="O81" i="19"/>
  <c r="K81" i="19"/>
  <c r="G81" i="19"/>
  <c r="C81" i="19"/>
  <c r="S80" i="19"/>
  <c r="O80" i="19"/>
  <c r="K80" i="19"/>
  <c r="G80" i="19"/>
  <c r="C80" i="19"/>
  <c r="S79" i="19"/>
  <c r="O79" i="19"/>
  <c r="K79" i="19"/>
  <c r="G79" i="19"/>
  <c r="C79" i="19"/>
  <c r="S78" i="19"/>
  <c r="O78" i="19"/>
  <c r="K78" i="19"/>
  <c r="G78" i="19"/>
  <c r="C78" i="19"/>
  <c r="S77" i="19"/>
  <c r="O77" i="19"/>
  <c r="K77" i="19"/>
  <c r="G77" i="19"/>
  <c r="C77" i="19"/>
  <c r="S76" i="19"/>
  <c r="O76" i="19"/>
  <c r="K76" i="19"/>
  <c r="G76" i="19"/>
  <c r="C76" i="19"/>
  <c r="S75" i="19"/>
  <c r="O75" i="19"/>
  <c r="K75" i="19"/>
  <c r="G75" i="19"/>
  <c r="C75" i="19"/>
  <c r="S74" i="19"/>
  <c r="O74" i="19"/>
  <c r="K74" i="19"/>
  <c r="G74" i="19"/>
  <c r="C74" i="19"/>
  <c r="S73" i="19"/>
  <c r="O73" i="19"/>
  <c r="K73" i="19"/>
  <c r="G73" i="19"/>
  <c r="C73" i="19"/>
  <c r="S72" i="19"/>
  <c r="O72" i="19"/>
  <c r="K72" i="19"/>
  <c r="G72" i="19"/>
  <c r="C72" i="19"/>
  <c r="S71" i="19"/>
  <c r="O71" i="19"/>
  <c r="K71" i="19"/>
  <c r="G71" i="19"/>
  <c r="C71" i="19"/>
  <c r="S70" i="19"/>
  <c r="O70" i="19"/>
  <c r="K70" i="19"/>
  <c r="G70" i="19"/>
  <c r="C70" i="19"/>
  <c r="S69" i="19"/>
  <c r="O69" i="19"/>
  <c r="K69" i="19"/>
  <c r="G69" i="19"/>
  <c r="C69" i="19"/>
  <c r="S68" i="19"/>
  <c r="O68" i="19"/>
  <c r="K68" i="19"/>
  <c r="G68" i="19"/>
  <c r="C68" i="19"/>
  <c r="S67" i="19"/>
  <c r="O67" i="19"/>
  <c r="K67" i="19"/>
  <c r="G67" i="19"/>
  <c r="C67" i="19"/>
  <c r="S66" i="19"/>
  <c r="O66" i="19"/>
  <c r="K66" i="19"/>
  <c r="G66" i="19"/>
  <c r="C66" i="19"/>
  <c r="S65" i="19"/>
  <c r="O65" i="19"/>
  <c r="K65" i="19"/>
  <c r="G65" i="19"/>
  <c r="C65" i="19"/>
  <c r="S64" i="19"/>
  <c r="O64" i="19"/>
  <c r="K64" i="19"/>
  <c r="G64" i="19"/>
  <c r="C64" i="19"/>
  <c r="S63" i="19"/>
  <c r="O63" i="19"/>
  <c r="K63" i="19"/>
  <c r="G63" i="19"/>
  <c r="C63" i="19"/>
  <c r="S62" i="19"/>
  <c r="O62" i="19"/>
  <c r="K62" i="19"/>
  <c r="G62" i="19"/>
  <c r="C62" i="19"/>
  <c r="S61" i="19"/>
  <c r="O61" i="19"/>
  <c r="K61" i="19"/>
  <c r="G61" i="19"/>
  <c r="C61" i="19"/>
  <c r="S60" i="19"/>
  <c r="O60" i="19"/>
  <c r="K60" i="19"/>
  <c r="G60" i="19"/>
  <c r="C60" i="19"/>
  <c r="S59" i="19"/>
  <c r="O59" i="19"/>
  <c r="K59" i="19"/>
  <c r="G59" i="19"/>
  <c r="C59" i="19"/>
  <c r="S58" i="19"/>
  <c r="O58" i="19"/>
  <c r="K58" i="19"/>
  <c r="G58" i="19"/>
  <c r="C58" i="19"/>
  <c r="S57" i="19"/>
  <c r="O57" i="19"/>
  <c r="K57" i="19"/>
  <c r="G57" i="19"/>
  <c r="C57" i="19"/>
  <c r="S56" i="19"/>
  <c r="O56" i="19"/>
  <c r="K56" i="19"/>
  <c r="G56" i="19"/>
  <c r="C56" i="19"/>
  <c r="S55" i="19"/>
  <c r="O55" i="19"/>
  <c r="K55" i="19"/>
  <c r="G55" i="19"/>
  <c r="C55" i="19"/>
  <c r="S54" i="19"/>
  <c r="O54" i="19"/>
  <c r="K54" i="19"/>
  <c r="G54" i="19"/>
  <c r="C54" i="19"/>
  <c r="S53" i="19"/>
  <c r="O53" i="19"/>
  <c r="K53" i="19"/>
  <c r="G53" i="19"/>
  <c r="C53" i="19"/>
  <c r="S52" i="19"/>
  <c r="O52" i="19"/>
  <c r="K52" i="19"/>
  <c r="G52" i="19"/>
  <c r="C52" i="19"/>
  <c r="S51" i="19"/>
  <c r="O51" i="19"/>
  <c r="K51" i="19"/>
  <c r="G51" i="19"/>
  <c r="C51" i="19"/>
  <c r="S50" i="19"/>
  <c r="O50" i="19"/>
  <c r="K50" i="19"/>
  <c r="G50" i="19"/>
  <c r="C50" i="19"/>
  <c r="S49" i="19"/>
  <c r="O49" i="19"/>
  <c r="K49" i="19"/>
  <c r="G49" i="19"/>
  <c r="C49" i="19"/>
  <c r="S48" i="19"/>
  <c r="O48" i="19"/>
  <c r="K48" i="19"/>
  <c r="G48" i="19"/>
  <c r="C48" i="19"/>
  <c r="S47" i="19"/>
  <c r="O47" i="19"/>
  <c r="K47" i="19"/>
  <c r="G47" i="19"/>
  <c r="C47" i="19"/>
  <c r="S46" i="19"/>
  <c r="O46" i="19"/>
  <c r="K46" i="19"/>
  <c r="G46" i="19"/>
  <c r="C46" i="19"/>
  <c r="S45" i="19"/>
  <c r="O45" i="19"/>
  <c r="K45" i="19"/>
  <c r="G45" i="19"/>
  <c r="C45" i="19"/>
  <c r="S44" i="19"/>
  <c r="O44" i="19"/>
  <c r="K44" i="19"/>
  <c r="G44" i="19"/>
  <c r="C44" i="19"/>
  <c r="S43" i="19"/>
  <c r="O43" i="19"/>
  <c r="K43" i="19"/>
  <c r="G43" i="19"/>
  <c r="C43" i="19"/>
  <c r="S42" i="19"/>
  <c r="O42" i="19"/>
  <c r="K42" i="19"/>
  <c r="G42" i="19"/>
  <c r="C42" i="19"/>
  <c r="S41" i="19"/>
  <c r="O41" i="19"/>
  <c r="K41" i="19"/>
  <c r="G41" i="19"/>
  <c r="C41" i="19"/>
  <c r="S40" i="19"/>
  <c r="O40" i="19"/>
  <c r="K40" i="19"/>
  <c r="G40" i="19"/>
  <c r="C40" i="19"/>
  <c r="S39" i="19"/>
  <c r="O39" i="19"/>
  <c r="K39" i="19"/>
  <c r="G39" i="19"/>
  <c r="C39" i="19"/>
  <c r="S38" i="19"/>
  <c r="O38" i="19"/>
  <c r="K38" i="19"/>
  <c r="G38" i="19"/>
  <c r="C38" i="19"/>
  <c r="S37" i="19"/>
  <c r="O37" i="19"/>
  <c r="K37" i="19"/>
  <c r="G37" i="19"/>
  <c r="C37" i="19"/>
  <c r="S36" i="19"/>
  <c r="O36" i="19"/>
  <c r="K36" i="19"/>
  <c r="G36" i="19"/>
  <c r="C36" i="19"/>
  <c r="S35" i="19"/>
  <c r="O35" i="19"/>
  <c r="K35" i="19"/>
  <c r="G35" i="19"/>
  <c r="C35" i="19"/>
  <c r="S34" i="19"/>
  <c r="O34" i="19"/>
  <c r="K34" i="19"/>
  <c r="G34" i="19"/>
  <c r="C34" i="19"/>
  <c r="S33" i="19"/>
  <c r="O33" i="19"/>
  <c r="K33" i="19"/>
  <c r="G33" i="19"/>
  <c r="C33" i="19"/>
  <c r="S32" i="19"/>
  <c r="O32" i="19"/>
  <c r="K32" i="19"/>
  <c r="G32" i="19"/>
  <c r="C32" i="19"/>
  <c r="S31" i="19"/>
  <c r="O31" i="19"/>
  <c r="K31" i="19"/>
  <c r="G31" i="19"/>
  <c r="C31" i="19"/>
  <c r="S30" i="19"/>
  <c r="O30" i="19"/>
  <c r="K30" i="19"/>
  <c r="G30" i="19"/>
  <c r="C30" i="19"/>
  <c r="S29" i="19"/>
  <c r="O29" i="19"/>
  <c r="K29" i="19"/>
  <c r="G29" i="19"/>
  <c r="C29" i="19"/>
  <c r="S28" i="19"/>
  <c r="O28" i="19"/>
  <c r="K28" i="19"/>
  <c r="G28" i="19"/>
  <c r="C28" i="19"/>
  <c r="S27" i="19"/>
  <c r="O27" i="19"/>
  <c r="K27" i="19"/>
  <c r="G27" i="19"/>
  <c r="C27" i="19"/>
  <c r="K16" i="19"/>
  <c r="K15" i="19"/>
  <c r="K14" i="19"/>
  <c r="K13" i="19"/>
  <c r="K12" i="19"/>
  <c r="K11" i="19"/>
  <c r="K10" i="19"/>
  <c r="K9" i="19"/>
  <c r="F20" i="1" l="1"/>
  <c r="F12" i="1"/>
  <c r="C14" i="1"/>
  <c r="C6" i="1"/>
  <c r="C12" i="1"/>
  <c r="C20" i="1"/>
  <c r="D12" i="1"/>
  <c r="D20" i="1"/>
  <c r="F6" i="1"/>
  <c r="F14" i="1"/>
  <c r="G12" i="1"/>
  <c r="G20" i="1"/>
  <c r="G14" i="1"/>
  <c r="G6" i="1"/>
  <c r="G11" i="1"/>
  <c r="G19" i="1"/>
  <c r="E12" i="1"/>
  <c r="E20" i="1"/>
  <c r="D24" i="8"/>
  <c r="E24" i="8"/>
  <c r="F24" i="8"/>
  <c r="C24" i="8"/>
  <c r="D11" i="6"/>
  <c r="E11" i="6"/>
  <c r="F11" i="6"/>
  <c r="G11" i="6"/>
  <c r="C11" i="6"/>
  <c r="D10" i="6"/>
  <c r="E10" i="6"/>
  <c r="F10" i="6"/>
  <c r="G10" i="6"/>
  <c r="C10" i="6"/>
  <c r="G76" i="17"/>
  <c r="G77" i="17"/>
  <c r="G78" i="17"/>
  <c r="G79" i="17"/>
  <c r="G80" i="17"/>
  <c r="G81" i="17"/>
  <c r="G82" i="17"/>
  <c r="G83" i="17"/>
  <c r="G84" i="17"/>
  <c r="G85" i="17"/>
  <c r="G86" i="17"/>
  <c r="G87" i="17"/>
  <c r="G88" i="17"/>
  <c r="G89" i="17"/>
  <c r="G90" i="17"/>
  <c r="G91" i="17"/>
  <c r="G92" i="17"/>
  <c r="F76" i="17"/>
  <c r="F77" i="17"/>
  <c r="F78" i="17"/>
  <c r="F79" i="17"/>
  <c r="F80" i="17"/>
  <c r="F81" i="17"/>
  <c r="F82" i="17"/>
  <c r="F83" i="17"/>
  <c r="F84" i="17"/>
  <c r="F85" i="17"/>
  <c r="F86" i="17"/>
  <c r="F87" i="17"/>
  <c r="F88" i="17"/>
  <c r="F89" i="17"/>
  <c r="F90" i="17"/>
  <c r="F91" i="17"/>
  <c r="F92" i="17"/>
  <c r="E76" i="17"/>
  <c r="E77" i="17"/>
  <c r="E78" i="17"/>
  <c r="E79" i="17"/>
  <c r="E80" i="17"/>
  <c r="E81" i="17"/>
  <c r="E82" i="17"/>
  <c r="E83" i="17"/>
  <c r="E84" i="17"/>
  <c r="E85" i="17"/>
  <c r="E86" i="17"/>
  <c r="E87" i="17"/>
  <c r="E88" i="17"/>
  <c r="E89" i="17"/>
  <c r="E90" i="17"/>
  <c r="E91" i="17"/>
  <c r="E92" i="17"/>
  <c r="D76" i="17"/>
  <c r="D77" i="17"/>
  <c r="D78" i="17"/>
  <c r="D79" i="17"/>
  <c r="D80" i="17"/>
  <c r="D81" i="17"/>
  <c r="D82" i="17"/>
  <c r="D83" i="17"/>
  <c r="D84" i="17"/>
  <c r="D85" i="17"/>
  <c r="D86" i="17"/>
  <c r="D87" i="17"/>
  <c r="D88" i="17"/>
  <c r="D89" i="17"/>
  <c r="D90" i="17"/>
  <c r="D91" i="17"/>
  <c r="D92" i="17"/>
  <c r="D75" i="17"/>
  <c r="E75" i="17"/>
  <c r="F75" i="17"/>
  <c r="G75" i="17"/>
  <c r="C76" i="17"/>
  <c r="C77" i="17"/>
  <c r="C78" i="17"/>
  <c r="C79" i="17"/>
  <c r="C80" i="17"/>
  <c r="C81" i="17"/>
  <c r="C82" i="17"/>
  <c r="C83" i="17"/>
  <c r="C84" i="17"/>
  <c r="C85" i="17"/>
  <c r="C86" i="17"/>
  <c r="C87" i="17"/>
  <c r="C88" i="17"/>
  <c r="C89" i="17"/>
  <c r="C90" i="17"/>
  <c r="C91" i="17"/>
  <c r="C92" i="17"/>
  <c r="C75" i="17"/>
  <c r="C19" i="12"/>
  <c r="D19" i="12"/>
  <c r="E19" i="12"/>
  <c r="F19" i="12"/>
  <c r="G19" i="12"/>
  <c r="G20" i="14"/>
  <c r="G26" i="14" s="1"/>
  <c r="G27" i="14" s="1"/>
  <c r="E19" i="1" l="1"/>
  <c r="E11" i="1"/>
  <c r="D11" i="1"/>
  <c r="D19" i="1"/>
  <c r="C11" i="1"/>
  <c r="C19" i="1"/>
  <c r="F11" i="1"/>
  <c r="F19" i="1"/>
  <c r="C12" i="6"/>
  <c r="C14" i="21"/>
  <c r="E12" i="6"/>
  <c r="E14" i="21"/>
  <c r="F12" i="6"/>
  <c r="F14" i="21"/>
  <c r="G12" i="6"/>
  <c r="G14" i="21"/>
  <c r="D12" i="6"/>
  <c r="D14" i="21"/>
  <c r="C93" i="17"/>
  <c r="F93" i="17"/>
  <c r="G93" i="17"/>
  <c r="E93" i="17"/>
  <c r="D93" i="17"/>
  <c r="D39" i="12"/>
  <c r="E39" i="12"/>
  <c r="F39" i="12"/>
  <c r="G39" i="12"/>
  <c r="C39" i="12"/>
  <c r="D81" i="10"/>
  <c r="E81" i="10"/>
  <c r="F81" i="10"/>
  <c r="G81" i="10"/>
  <c r="C81" i="10"/>
  <c r="D80" i="10"/>
  <c r="E80" i="10"/>
  <c r="F80" i="10"/>
  <c r="G80" i="10"/>
  <c r="C80" i="10"/>
  <c r="G15" i="21" l="1"/>
  <c r="G4" i="1" s="1"/>
  <c r="G22" i="1" s="1"/>
  <c r="E15" i="21"/>
  <c r="E4" i="1" s="1"/>
  <c r="E22" i="1" s="1"/>
  <c r="D15" i="21"/>
  <c r="D4" i="1" s="1"/>
  <c r="D22" i="1" s="1"/>
  <c r="F15" i="21"/>
  <c r="F4" i="1" s="1"/>
  <c r="F22" i="1" s="1"/>
  <c r="C15" i="21"/>
  <c r="C4" i="1" s="1"/>
  <c r="E7" i="1"/>
  <c r="E15" i="1"/>
  <c r="D7" i="1"/>
  <c r="D15" i="1"/>
  <c r="G7" i="1"/>
  <c r="G15" i="1"/>
  <c r="F7" i="1"/>
  <c r="F15" i="1"/>
  <c r="C7" i="1"/>
  <c r="C15" i="1"/>
  <c r="C5" i="13"/>
  <c r="C6" i="13" s="1"/>
  <c r="D5" i="13"/>
  <c r="D6" i="13" s="1"/>
  <c r="E5" i="13"/>
  <c r="E6" i="13" s="1"/>
  <c r="B5" i="13"/>
  <c r="B6" i="13" s="1"/>
  <c r="D20" i="14" l="1"/>
  <c r="D26" i="14" s="1"/>
  <c r="D27" i="14" s="1"/>
  <c r="E20" i="14"/>
  <c r="E26" i="14" s="1"/>
  <c r="E27" i="14" s="1"/>
  <c r="F20" i="14"/>
  <c r="F26" i="14" s="1"/>
  <c r="F27" i="14" s="1"/>
  <c r="C20" i="14"/>
  <c r="C26" i="14" s="1"/>
  <c r="C27" i="14" s="1"/>
  <c r="D34" i="12"/>
  <c r="D40" i="12" s="1"/>
  <c r="E34" i="12"/>
  <c r="E40" i="12" s="1"/>
  <c r="F34" i="12"/>
  <c r="F40" i="12" s="1"/>
  <c r="G34" i="12"/>
  <c r="G40" i="12" s="1"/>
  <c r="C34" i="12"/>
  <c r="C40" i="12" s="1"/>
  <c r="C162" i="4" l="1"/>
  <c r="D162" i="4"/>
  <c r="E162" i="4"/>
  <c r="B162" i="4"/>
  <c r="F42" i="5"/>
  <c r="F45" i="5" s="1"/>
  <c r="E42" i="5"/>
  <c r="E45" i="5" s="1"/>
  <c r="D42" i="5"/>
  <c r="D45" i="5" s="1"/>
  <c r="C42" i="5"/>
  <c r="C45" i="5" s="1"/>
  <c r="B42" i="5"/>
  <c r="B45" i="5" s="1"/>
  <c r="C17" i="1" l="1"/>
  <c r="C9" i="1"/>
  <c r="F9" i="1"/>
  <c r="F17" i="1"/>
  <c r="E9" i="1"/>
  <c r="E17" i="1"/>
  <c r="D9" i="1"/>
  <c r="D17" i="1"/>
  <c r="D8" i="1"/>
  <c r="D16" i="1"/>
  <c r="E16" i="1"/>
  <c r="E8" i="1"/>
  <c r="C16" i="1"/>
  <c r="C8" i="1"/>
  <c r="G16" i="1"/>
  <c r="G8" i="1"/>
  <c r="F16" i="1"/>
  <c r="F8" i="1"/>
  <c r="C34" i="5"/>
  <c r="D34" i="5"/>
  <c r="E34" i="5"/>
  <c r="B34" i="5"/>
  <c r="C13" i="1" l="1"/>
  <c r="C22" i="1" s="1"/>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80"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10" i="4"/>
  <c r="J11" i="4"/>
  <c r="J12" i="4"/>
  <c r="J13" i="4"/>
  <c r="J14" i="4"/>
  <c r="J15" i="4"/>
  <c r="J16" i="4"/>
  <c r="J17" i="4"/>
  <c r="J18" i="4"/>
  <c r="J19" i="4"/>
  <c r="J20" i="4"/>
  <c r="J21" i="4"/>
  <c r="J22" i="4"/>
  <c r="J23" i="4"/>
  <c r="J24" i="4"/>
  <c r="J25" i="4"/>
  <c r="J26" i="4"/>
  <c r="J27" i="4"/>
  <c r="J28" i="4"/>
  <c r="J29" i="4"/>
  <c r="J30" i="4"/>
  <c r="J31" i="4"/>
  <c r="J32" i="4"/>
  <c r="J33" i="4"/>
  <c r="J34" i="4"/>
  <c r="J35" i="4"/>
  <c r="J9" i="4"/>
  <c r="J8" i="4"/>
  <c r="J7" i="4"/>
  <c r="D5" i="1" l="1"/>
  <c r="D21" i="1" s="1"/>
  <c r="E5" i="1"/>
  <c r="E21" i="1" s="1"/>
  <c r="F5" i="1"/>
  <c r="F21" i="1" s="1"/>
  <c r="G5" i="1"/>
  <c r="G21" i="1" s="1"/>
  <c r="C5" i="1"/>
  <c r="C21" i="1" s="1"/>
</calcChain>
</file>

<file path=xl/sharedStrings.xml><?xml version="1.0" encoding="utf-8"?>
<sst xmlns="http://schemas.openxmlformats.org/spreadsheetml/2006/main" count="3099" uniqueCount="842">
  <si>
    <t>-</t>
  </si>
  <si>
    <t>Tekstila atkritumu apjoms</t>
  </si>
  <si>
    <t>Kopējais tekstilmateriālu atkritumu apjoms[1] (tonnās)</t>
  </si>
  <si>
    <t>Pētījuma ietvaros izvērtējamo Objektu atkritumu apjoms (tonnās)[2], tostarp:</t>
  </si>
  <si>
    <t>stikla škiedras atkritumi</t>
  </si>
  <si>
    <t>lauksaimniecībā izmantojamā tekstila atkritumi</t>
  </si>
  <si>
    <t>zvejas tīkli, auklas un virves, buras</t>
  </si>
  <si>
    <t xml:space="preserve">transportlīdzekļu tekstila atkritumi </t>
  </si>
  <si>
    <t>no nolietotām riepām atgūti neilona kordi</t>
  </si>
  <si>
    <t>ēku būvniecībā radītie tekstila atkritumi</t>
  </si>
  <si>
    <t>transportbūvju būvniecībā radītie tekstila atkritumi</t>
  </si>
  <si>
    <t>Pētījuma ietvaros izvērtējamo Objektu atkritumu apjoms (tonnās)[3], tostarp:</t>
  </si>
  <si>
    <t>[1] Ietver gan Pētījuma ietvaros izvērtējamo objektu atkritumu klases, gan citas ar tekstila atkritumiem saistītās klases.</t>
  </si>
  <si>
    <t>[2] Ja tiek izmantots reāli pieejamais nolietoto riepu tekstila (neilona kordi) apjoms.</t>
  </si>
  <si>
    <t>[3] Ja tiek izmantots potenciāli pieejamais nolietoto riepu tekstila (neilona kordi) apjoms.</t>
  </si>
  <si>
    <t>ATVK</t>
  </si>
  <si>
    <t>Organizācija</t>
  </si>
  <si>
    <t>Organizācijas Reģ. Nr.</t>
  </si>
  <si>
    <t>Ražotne</t>
  </si>
  <si>
    <t>Atkritumu kods</t>
  </si>
  <si>
    <t>Atkritumu nosaukums</t>
  </si>
  <si>
    <t>Atkritumu daudzums</t>
  </si>
  <si>
    <t>Rīga</t>
  </si>
  <si>
    <t>LAUTUS, SIA</t>
  </si>
  <si>
    <t>'Ragn -Sells' SIA, obj. Ulbrokas ielā 42a</t>
  </si>
  <si>
    <t>Citi šīs grupas atkritumi</t>
  </si>
  <si>
    <t>Ropažu novads</t>
  </si>
  <si>
    <t>GETLIŅI EKO, SIA</t>
  </si>
  <si>
    <t>'GETLIŅI EKO'  SIA</t>
  </si>
  <si>
    <t>Daugavpils</t>
  </si>
  <si>
    <t>RKF INTERPLAST, SIA</t>
  </si>
  <si>
    <t>'POLYMER SERVICE' SIA</t>
  </si>
  <si>
    <t>Plastmasas atkritumi</t>
  </si>
  <si>
    <t>JORDAN POLYMERS, SIA</t>
  </si>
  <si>
    <t>JORDAN POLYMERS SIA</t>
  </si>
  <si>
    <t>Valkas novads</t>
  </si>
  <si>
    <t>PEPI RER, SIA</t>
  </si>
  <si>
    <t>'PEPI RER' SIA</t>
  </si>
  <si>
    <t>Olaines novads</t>
  </si>
  <si>
    <t>BAO, AS</t>
  </si>
  <si>
    <t>'BAO' AS, Olaines BA pārstrādes komplekss</t>
  </si>
  <si>
    <t>Absorbenti, filtru materiāli, slaucīšanas materiāls un aizsargtērpi, kuri neatbilst 150202 klasei</t>
  </si>
  <si>
    <t>Aizkraukles novads</t>
  </si>
  <si>
    <t>VVV RECYCLING, SIA</t>
  </si>
  <si>
    <t>VVV Recycling SIA</t>
  </si>
  <si>
    <t>Nolietotas riepas</t>
  </si>
  <si>
    <t>Cēsu novads</t>
  </si>
  <si>
    <t>R-TECHNOLOGY, SIA</t>
  </si>
  <si>
    <t>"R-Technology" SIA</t>
  </si>
  <si>
    <t>Dienvidkurzemes novads</t>
  </si>
  <si>
    <t>LIEPĀJAS RAS, SIA</t>
  </si>
  <si>
    <t>'LIEPĀJAS RAS' SIA, poligons</t>
  </si>
  <si>
    <t>Jelgavas novads</t>
  </si>
  <si>
    <t>I.T.SOIL, SIA</t>
  </si>
  <si>
    <t>I.T. Soil SIA, Salgales pag. "Akači", "Atvari", "Medņi"</t>
  </si>
  <si>
    <t>Kuldīgas novads</t>
  </si>
  <si>
    <t>AK LRPMK, SIA</t>
  </si>
  <si>
    <t>"AK LRPMK" SIA, Rudbāržu pag. "Lankalni"</t>
  </si>
  <si>
    <t>Saldus novads</t>
  </si>
  <si>
    <t>MAKROL, SIA</t>
  </si>
  <si>
    <t>'MAKROL' SIA</t>
  </si>
  <si>
    <t>SCHWENK LATVIJA, SIA</t>
  </si>
  <si>
    <t>SCHWENK Latvija SIA, Brocēnu cementa rūpnīca, "Meiri"</t>
  </si>
  <si>
    <t>REF MINERALS, SIA</t>
  </si>
  <si>
    <t>SIA "REF Minerals"</t>
  </si>
  <si>
    <t>Citu (izņemot metalurģiskos procesus) procesu izolācijas materiālu un refraktoru atkritumi, kuri neatbilst 161105 klasei</t>
  </si>
  <si>
    <t>JELGAVAS KOMUNĀLIE PAKALPOJUMI, SIA</t>
  </si>
  <si>
    <t>'JELGAVAS KOMUNĀLIE PAKALPOJUMI' SIA, Atkritumu šķirošanas stacija "Brakšķi"</t>
  </si>
  <si>
    <t>Izolācijas materiāli, kuri neatbilst 170601 un 170603 klasei</t>
  </si>
  <si>
    <t>CLEAN R, SIA</t>
  </si>
  <si>
    <t>"Clean R" SIA, Rīga, Ēdoles iela 5</t>
  </si>
  <si>
    <t>Būvniecības atkritumi, kuri neatbilst 170901, 170902 un 170903 klasei</t>
  </si>
  <si>
    <t>BŪVGRUŽU PĀRSTRĀDE, SIA</t>
  </si>
  <si>
    <t>'BŪVGRUŽU PĀRSTRĀDE'  SIA, atkritumu apsaimniekošanas atļauja</t>
  </si>
  <si>
    <t>EKO SERVISS, SIA</t>
  </si>
  <si>
    <t>'EKO SERVISS' SIA , atkritumu uzglabāšana</t>
  </si>
  <si>
    <t>V SERVICE, SIA</t>
  </si>
  <si>
    <t>V SERVICE SIA</t>
  </si>
  <si>
    <t>Jūrmala</t>
  </si>
  <si>
    <t>ATKRITUMU APSAIMNIEKOŠANAS SABIEDRĪBA PIEJŪRA, SIA</t>
  </si>
  <si>
    <t>'Piejūra' SIA Atkritumu apsaimniekošanas sabiedrība, Jūrmalas atkritumu pārkraušanas un šķirošanas stacija</t>
  </si>
  <si>
    <t>Liepāja</t>
  </si>
  <si>
    <t>INERTO MATERIĀLU SERVISS, SIA</t>
  </si>
  <si>
    <t>'INERTO MATERIĀLU SERVISS' SIA, Liepāja, Cukura iela 34B</t>
  </si>
  <si>
    <t>ZAAO, SIA</t>
  </si>
  <si>
    <t>SIA 'ZAAO', atkritumu poligons 'Daibe'</t>
  </si>
  <si>
    <t>Gulbenes novads</t>
  </si>
  <si>
    <t>AP KAUDZĪTES, SIA</t>
  </si>
  <si>
    <t>"AP Kaudzītes" SIA cieto sadzīves atkritumu poligons "Kaudzītes"</t>
  </si>
  <si>
    <t>SAIDO, SIA</t>
  </si>
  <si>
    <t>'SAIDO' SIA</t>
  </si>
  <si>
    <t>Ķekavas novads</t>
  </si>
  <si>
    <t>Lautus SIA, objekts Gurnicas</t>
  </si>
  <si>
    <t>Mārupes novads</t>
  </si>
  <si>
    <t>MELIORATORS-J, SIA</t>
  </si>
  <si>
    <t>"MELIORATORS-J" SIA, Jūrmalas apvedceļš 23. km</t>
  </si>
  <si>
    <t>Ogres novads</t>
  </si>
  <si>
    <t>ĶILUPE, SIA</t>
  </si>
  <si>
    <t>'ĶILUPE' SIA, atkritumu uzglabāšana Ogresgala pag. "Ķilupe"</t>
  </si>
  <si>
    <t>Rēzeknes novads</t>
  </si>
  <si>
    <t>SORMS, SIA</t>
  </si>
  <si>
    <t>'SORMS' SIA, Vērēmu pag. Lejas Ančupāni</t>
  </si>
  <si>
    <t>EKODEAL, SIA</t>
  </si>
  <si>
    <t>"EkoDeal" SIA</t>
  </si>
  <si>
    <t>Talsu novads</t>
  </si>
  <si>
    <t>'ATKRITUMU APSAIMNIEKOŠANAS SABIEDRĪBA PIEJŪRA' SIA, Laidzes pag. poligons "Janvāri"</t>
  </si>
  <si>
    <t>Tukuma novads</t>
  </si>
  <si>
    <t>ECO BALTIA VIDE, SIA</t>
  </si>
  <si>
    <t>"Eco Baltia vide" SIA, objekts Dienvidu 2</t>
  </si>
  <si>
    <t>'Atkritumu Apsaimniekošanas Sabiedrība Piejūra' SIA, Tukums, Dienvidu iela 1</t>
  </si>
  <si>
    <t>Ventspils novads</t>
  </si>
  <si>
    <t>VENTSPILS LABIEKĀRTOŠANAS KOMBINĀTS, SIA</t>
  </si>
  <si>
    <t>'PENTUĻI' cieto sadzīves atkritumu poligons</t>
  </si>
  <si>
    <t>Tekstila atkritumi</t>
  </si>
  <si>
    <t>Nešķiroti sadzīves atkritumi</t>
  </si>
  <si>
    <t>Augšdaugavas novads</t>
  </si>
  <si>
    <t>ATKRITUMU APSAIMNIEKOŠANAS DIENVIDLATGALES STARPPAŠVALDĪBU ORGANIZĀCIJA, SIA</t>
  </si>
  <si>
    <t>"ATKRITUMU APSAIMNIEKOŠANAS DIENVIDLATGALES STARPPAŠVALDĪBU ORGANIZĀCIJA" SIA, Cinīši</t>
  </si>
  <si>
    <t>EKO KURZEME, SIA</t>
  </si>
  <si>
    <t>"EKO KURZEME" SIA, Grobiņas pag. "Ķīvītes"</t>
  </si>
  <si>
    <t>ALAAS, SIA</t>
  </si>
  <si>
    <t>SIA "ALAAS", Ozolaines pag. Križevņiki "Križevniki 2"</t>
  </si>
  <si>
    <t>VIDES RESURSU CENTRS, SIA</t>
  </si>
  <si>
    <t>"Vides resursu centrs" SIA, Rumbula, Kaudzīšu iela 57</t>
  </si>
  <si>
    <t>VIDUSKURZEMES AAO, SIA</t>
  </si>
  <si>
    <t>VIDUSKURZEMES ATKRITUMU APSAIMNIEKOŠANAS ORGANIZĀCIJA SIA, atkritumu šķirošanas pārkraušanas stacija "Vibsteri''</t>
  </si>
  <si>
    <t xml:space="preserve">Izvērtējamo objektu atkritumu esošie subjekti (pārstrādes operatori) par 2018. gadu </t>
  </si>
  <si>
    <t>Avots: [“Veidlapa Nr. 3 – Atkritumi. Pārskats par atkritumiem"]</t>
  </si>
  <si>
    <t>2018. gads</t>
  </si>
  <si>
    <t>2019. gads</t>
  </si>
  <si>
    <t>Neapstrādātu tekstilšķiedru atkritumi</t>
  </si>
  <si>
    <t>Stikla šķiedru atkritumi</t>
  </si>
  <si>
    <t>Valmieras novads</t>
  </si>
  <si>
    <t>VAL.MET.A., SIA</t>
  </si>
  <si>
    <t>'VAL.MET.A.' SIA, Valmiera, Gaides iela 10</t>
  </si>
  <si>
    <t>NIKA MI, SIA</t>
  </si>
  <si>
    <t>NIKA MI SIA, šķirošanas laukums</t>
  </si>
  <si>
    <t>'Atkritumu Apsaimniekošanas Sabiedrība Piejūra' SIA, Rojas nov. Roja</t>
  </si>
  <si>
    <t>TALCE, SIA</t>
  </si>
  <si>
    <t>'TALCE' SIA, būvmateriālu ražotne</t>
  </si>
  <si>
    <t>'Atkritumu Apsaimniekošanas Sabiedrība Piejūra' SIA, Kandava, Daigones iela 20</t>
  </si>
  <si>
    <t>Jēkabpils novads</t>
  </si>
  <si>
    <t>VIDUSDAUGAVAS SPAAO, SIA</t>
  </si>
  <si>
    <t>"Vidusdaugavas SPAAO" SIA, poligons "Dziļā Vāda"</t>
  </si>
  <si>
    <t>2020. gads</t>
  </si>
  <si>
    <t>Rēzekne</t>
  </si>
  <si>
    <t>EVRO TRANS, SIA</t>
  </si>
  <si>
    <t>SIA 'EVRO TRANS'</t>
  </si>
  <si>
    <t>BALTICA NOMA, SIA</t>
  </si>
  <si>
    <t>BALTICA NOMA SIA</t>
  </si>
  <si>
    <t>Ventspils</t>
  </si>
  <si>
    <t>"Ventspils labiekārtošanas kombināts" P SIA</t>
  </si>
  <si>
    <t>"Clean R" SIA, Stopiņu nov. "Nomales"</t>
  </si>
  <si>
    <t>TALCE SIA, Atkritumu apsaimniekošanas atļauja</t>
  </si>
  <si>
    <t>"Vidusdaugavas SPAAO" SIA, Jēkabpils, Zvaigžņu iela 1B</t>
  </si>
  <si>
    <t>2021. gads</t>
  </si>
  <si>
    <t>EKO TERRA, SIA</t>
  </si>
  <si>
    <t>'EKO TERRA' SIA, dūņu lauki Vārnukrogā</t>
  </si>
  <si>
    <t>Notekūdeņu vietējās attīrīšanas iekārtu dūņas, kuras neatbilst 070511 klasei</t>
  </si>
  <si>
    <t>KERAMETS, SIA</t>
  </si>
  <si>
    <t>KeraMets SIA, objekts</t>
  </si>
  <si>
    <t>"BŪVGRUŽU PĀRSTRĀDE" SIA, B kategorijas atļauja</t>
  </si>
  <si>
    <t>"Eco Baltia vide" SIA, atkritumu šķirošanas centrs "Ķīvītes"</t>
  </si>
  <si>
    <t>2022. gads</t>
  </si>
  <si>
    <t>KONTEINERU SERVISS, SIA</t>
  </si>
  <si>
    <t>"KONTEINERU SERVISS" SIA, Smārdes pagastā, Loka iela</t>
  </si>
  <si>
    <t>3R, SIA</t>
  </si>
  <si>
    <t>3R SIA, atkritumu škirošanas laukums Rīga, Atlasa iela 4</t>
  </si>
  <si>
    <t>Dobeles novads</t>
  </si>
  <si>
    <t>'BAO' AS, Gardenes bīstamo atkritumu novietne</t>
  </si>
  <si>
    <t>Clean R, būvgružu laukums</t>
  </si>
  <si>
    <t>Salaspils novads</t>
  </si>
  <si>
    <t>EKOBAZE LATVIA, SIA</t>
  </si>
  <si>
    <t>"Ekobaze Latvia" SIA, Acone, Granīta iela 32 k-9</t>
  </si>
  <si>
    <t>TOLMETS VIDZEME, SIA</t>
  </si>
  <si>
    <t>laukums Mūrmuižas ielā 18c Valmiera</t>
  </si>
  <si>
    <t>Eksports</t>
  </si>
  <si>
    <t>70191100 Cirstās stikla šķiedras (šķipsnas), kuru garums nepārsniedz 50 mm</t>
  </si>
  <si>
    <t>70196200 Cieši audumi no stikla šķiedras grīstēm (izņemot austus)</t>
  </si>
  <si>
    <t>70196300 Cieši austi audumi no stikla šķiedras, audekla pinuma, no dzijām, bez pārklājuma vai laminējuma</t>
  </si>
  <si>
    <t>70196400 Cieši austi audumi no stikla šķiedras, audekla pinuma, no dzijām, ar pārklājumu vai laminējumu</t>
  </si>
  <si>
    <t>70196500 No stikla šķiedras brīvi austi audumi, kuru platums nepārsniedz 30 cm</t>
  </si>
  <si>
    <t>70196600 No stikla šķiedras brīvi austi audumi, kuru platums &gt; 30 cm</t>
  </si>
  <si>
    <t>70196990 Mehāniski sasaistīti audumi no stikla šķiedras (izņemot ciešus audumus no grīstēm, un austus, caurdurtus un adatotus audumus)</t>
  </si>
  <si>
    <t>70197200 Citādi ķīmiski sasaistīti cieši audumi no stikla šķiedras (izņemot smalkos audumus - plīvurus)</t>
  </si>
  <si>
    <t>70197300 Citādi ķīmiski sasaistīti brīvi audumi no stikla šķiedras (izņemot smalkos audumus - plīvurus)</t>
  </si>
  <si>
    <t>Imports</t>
  </si>
  <si>
    <t>56081111 Apdarināti mezgloti zvejas tīkli no auklas, virves vai troses, kas izgatavota no neilona vai citiem poliamīdiem</t>
  </si>
  <si>
    <t>56081119 Apdarināti mezgloti zvejas tīkli no dzijas, kas izgatavota no neilona vai citiem poliamīdiem</t>
  </si>
  <si>
    <t>56081120 Apdarināti mezgloti zvejas tīkli no auklas, tauvas, virves vai troses, izgatavoti no ķīmiskajiem tekstilmateriāliem</t>
  </si>
  <si>
    <t>56081180 Citādi apdarināti mezgloti zvejas tīkli no ķīmisko tekstilmateriālu pavedieniem</t>
  </si>
  <si>
    <t>56081191 Apdarināti mezgloti zvejas tīkli no auklas, tauvas, virves vai troses, no citādiem ķimiskajiem tekstilmateriāliem</t>
  </si>
  <si>
    <t>56081199 Citādi apdarināti mezgloti tīkli no dzijas izgatavoti no ķīmiskajiem tekstilmateriāliem</t>
  </si>
  <si>
    <t>56081911 Citādi apdarināti mezgloti tīkli no auklas, tauvas, virves vai troses, izgatavoti no neilona vai citiem poliamīdiem</t>
  </si>
  <si>
    <t>56081919 Citādi apdarināti mezgloti tīkli, izgatavoti no neilona vai citiem poliamīdiem</t>
  </si>
  <si>
    <t>56081930 Citādi apdarināti mezgloti tīkli, izgatavoti no ķīmiskajiem tekstilmateriāliem</t>
  </si>
  <si>
    <t>56081990 Mezgloti tīkli no auklas, tauvas, virves vai troses, gabalos vai metros, izgatavoti no ķīmiskajiem tekstilmateriāliem</t>
  </si>
  <si>
    <t>56089000 Citādi mezgloti tīkli no auklas, tauvas, virves, troses, gabalos vai metros, apdarināti zvejas tīkli un citādi apdarināti tīkli no augu tekstilmateriāliem</t>
  </si>
  <si>
    <t>63063000 Buras laivām, vējdēļiem vai sauszemes burāšanas līdzekļiem no tekstilmateriāliem</t>
  </si>
  <si>
    <t>59112000 Sietaudumi, apdarināti vai neapdarināti</t>
  </si>
  <si>
    <t>Avoti: https://registri.vvd.gov.lv/public/fs/CKFinderJava/files/VKP_apsaimn_sistema_2022_12_28.pdf</t>
  </si>
  <si>
    <t>Uzņēmuma nosaukums</t>
  </si>
  <si>
    <t>Reģistrācijas numurs</t>
  </si>
  <si>
    <t>SIA "Zaļais Centrs"</t>
  </si>
  <si>
    <t>SIA "Zaļā josta"</t>
  </si>
  <si>
    <t>AS “AJ Power Recycling”</t>
  </si>
  <si>
    <t>AS „Latvijas Zaļais punkts”</t>
  </si>
  <si>
    <t>SIA “Eco System”</t>
  </si>
  <si>
    <t>Avoti: https://registri.vvd.gov.lv/izsniegtas-atlaujas-un-licences/a-un-b-atlaujas/</t>
  </si>
  <si>
    <t>R13</t>
  </si>
  <si>
    <t>R12C</t>
  </si>
  <si>
    <t>SIA "Scrap Steel Group"</t>
  </si>
  <si>
    <t>Adrese</t>
  </si>
  <si>
    <t>Akmeņu ceļš 7A, Raubēnos, Cenu pagastā, Jelgavas novadā </t>
  </si>
  <si>
    <t>SIA „Auto pārstrāde”</t>
  </si>
  <si>
    <t>Apsaimniekošanas sistēmas (Ražotāju atbildības sistēmas) uz 01.09.2023.</t>
  </si>
  <si>
    <t>SIA "EURO LOM"</t>
  </si>
  <si>
    <t>Flotes iela 9C, Rīga </t>
  </si>
  <si>
    <t>"Venceļu pagrabs", Mundigciems, Lībagu pag., Talsu nov.</t>
  </si>
  <si>
    <t>Lauku iela 14, Sigulda, Siguldas nov.</t>
  </si>
  <si>
    <t>SIA "AR &amp; AUTO"</t>
  </si>
  <si>
    <t>SIA "ZEE Technology"</t>
  </si>
  <si>
    <t>Annurijas, Trapene, Trapenes pag., Smiltenes nov.</t>
  </si>
  <si>
    <t>SIA "TOLMETS TUKUMS"</t>
  </si>
  <si>
    <t>Krišjāņa Valdemāra iela 75C, Talsi, Talsu nov.</t>
  </si>
  <si>
    <t>SIA "Juniks"</t>
  </si>
  <si>
    <t>SIA "EKO STEEL"</t>
  </si>
  <si>
    <t>SIA "KURANT"</t>
  </si>
  <si>
    <t>SIA "TM CAPITAL"</t>
  </si>
  <si>
    <t>SIA "TOLMETS KURZEME"</t>
  </si>
  <si>
    <t>SIA "Fero M"</t>
  </si>
  <si>
    <t>IK "Auto G.M."</t>
  </si>
  <si>
    <t>SIA "TOLMETS VIDZEME"</t>
  </si>
  <si>
    <t>SIA "EMSI-auto"</t>
  </si>
  <si>
    <t>SIA "RAIDS"</t>
  </si>
  <si>
    <t>SIA "TOLMETS JĒKABPILS"</t>
  </si>
  <si>
    <t>SIA "Transports Tukums LTD"</t>
  </si>
  <si>
    <t>SIA "Zviedru auto serviss"</t>
  </si>
  <si>
    <t>SIA "ANDREA"</t>
  </si>
  <si>
    <t>SIA "TOLMETS RĒZEKNE"</t>
  </si>
  <si>
    <t>SIA "GL metāls"</t>
  </si>
  <si>
    <t>SIA "LOM.LV UZŅĒMUMS"</t>
  </si>
  <si>
    <t>SIA "X-MET"</t>
  </si>
  <si>
    <t>SIA "SV AutoHof"</t>
  </si>
  <si>
    <t>SIA "TOLMETS RĪGA"</t>
  </si>
  <si>
    <t>SIA "Auto pārstrāde"</t>
  </si>
  <si>
    <t>Augšzemes iela 76, Aknīste, Jēkabpils nov.</t>
  </si>
  <si>
    <t>Tehnikas iela 3, Tukums, Tukuma nov.</t>
  </si>
  <si>
    <t>Nomales iela 20, Aizkraukle, Aizkraukles nov.</t>
  </si>
  <si>
    <t>Lizuma iela 5G, Rīga</t>
  </si>
  <si>
    <t>Rūpniecības iela 39E, Madona, Madonas nov.</t>
  </si>
  <si>
    <t>"Zemgaļi", Saldus pag., Saldus nov.</t>
  </si>
  <si>
    <t>Liepājas šoseja 19A, Dobele, Dobeles nov.</t>
  </si>
  <si>
    <t>"Rudzlauki", Ciemupe, Ogresgala pag., Ogres nov.</t>
  </si>
  <si>
    <t>Mederu iela 8, Kuldīga, Kuldīgas nov.</t>
  </si>
  <si>
    <t>Paula Lejiņa iela 4, Jelgava</t>
  </si>
  <si>
    <t>Vējstūru iela 11, Rīga</t>
  </si>
  <si>
    <t>Dzelzceļnieku iela 8A, Jelgava</t>
  </si>
  <si>
    <t>Kurzemes iela 51, Ventspils</t>
  </si>
  <si>
    <t>Jūrmalas gatve 16, Rīga</t>
  </si>
  <si>
    <t>Mežotnes iela 2, Bauska, Bauskas nov.</t>
  </si>
  <si>
    <t>Komunālā iela 12, Rēzekne</t>
  </si>
  <si>
    <t>Tehnikas iela 5C, Balvi, Balvu nov.</t>
  </si>
  <si>
    <t>Jelgava, Ruļļu iela 8D</t>
  </si>
  <si>
    <t>Krustpils iela 70A, Rīga</t>
  </si>
  <si>
    <t>Dzegužu iela 3, Limbaži, Limbažu nov.</t>
  </si>
  <si>
    <t>Mūrmuižas iela 18C, Valmiera, Valmieras nov.</t>
  </si>
  <si>
    <t>Sāremas iela 1A, Rīga</t>
  </si>
  <si>
    <t>Dzelzceļmalas iela 5, Jēkabpils, Jēkabpils nov.</t>
  </si>
  <si>
    <t>Preču iela 10M, Daugavpils</t>
  </si>
  <si>
    <t>Maskavas iela 465, Rīga</t>
  </si>
  <si>
    <t>Granīta iela 13, Rīga</t>
  </si>
  <si>
    <t>Lēdurgas iela 1, Rīga</t>
  </si>
  <si>
    <t>SIA "eSYS PRO"</t>
  </si>
  <si>
    <t>SIA "2G projekts"</t>
  </si>
  <si>
    <t>SIA "ERDE VS"</t>
  </si>
  <si>
    <t>SIA "KG METALL"</t>
  </si>
  <si>
    <t>SIA "M.K.Quattro"</t>
  </si>
  <si>
    <t>SIA "77"</t>
  </si>
  <si>
    <t>SIA "SANDI HOLDING"</t>
  </si>
  <si>
    <t>SIA firma "VAL.MET.A."</t>
  </si>
  <si>
    <t>SIA "GULBĪTIS 2"</t>
  </si>
  <si>
    <t>SIA "L.L.B."</t>
  </si>
  <si>
    <t>SIA "JJ Autoserviss"</t>
  </si>
  <si>
    <t>SIA "Racing Green Motors"</t>
  </si>
  <si>
    <t>SIA "AUTO-NETS"</t>
  </si>
  <si>
    <t>SIA "RIMARS"</t>
  </si>
  <si>
    <t>SIA "KARE PLUSS"</t>
  </si>
  <si>
    <t>SIA "RES-MET"</t>
  </si>
  <si>
    <t>SIA "LATGALES METĀLS"</t>
  </si>
  <si>
    <t>SIA "VICARS"</t>
  </si>
  <si>
    <t>SIAu "JAPPS"</t>
  </si>
  <si>
    <t>SIA "MARSELS AUTO"</t>
  </si>
  <si>
    <t>SIA "SIGNĀLS EM"</t>
  </si>
  <si>
    <t>Voleri, Eimuri, Ādažu nov.</t>
  </si>
  <si>
    <t xml:space="preserve">NTL apjoms, tonnas  </t>
  </si>
  <si>
    <t>R12</t>
  </si>
  <si>
    <t>"Cīruļi", Cieceres pagasts, Brocēnu novads</t>
  </si>
  <si>
    <t>Aviācijas iela 18N, Jelgava, LV-3004</t>
  </si>
  <si>
    <t>Liepu iela 2B, Dobele, Dobeles nov.</t>
  </si>
  <si>
    <t>Ziemupes iela 24, Liepāja</t>
  </si>
  <si>
    <t>"Mehāniskās darbnīcas", Vandzenes pag., Talsu raj.</t>
  </si>
  <si>
    <t>"Grietēni", Spilve, Babītes pag., Mārupes nov.</t>
  </si>
  <si>
    <t>Dzirnavu iela 29A, Saldus, Saldus nov.</t>
  </si>
  <si>
    <t>Ezermalas iela 4, Liepāja</t>
  </si>
  <si>
    <t>Dunduru iela 2, Daugavpils</t>
  </si>
  <si>
    <t>Malas iela 8, Gulbene, Gulbenes nov.</t>
  </si>
  <si>
    <t>Rūpniecības iela 17/19, Cēsis, Cēsu novads</t>
  </si>
  <si>
    <t>Atlasa iela 4, Rīga</t>
  </si>
  <si>
    <t>Krautuves iela 7, Valmiera, Valmieras nov.</t>
  </si>
  <si>
    <t>Krūmu iela 1/3, Liepāja</t>
  </si>
  <si>
    <t>Saules iela 66, Madona, Madonas nov.</t>
  </si>
  <si>
    <t>Katlakalna iela 11, Rīga</t>
  </si>
  <si>
    <t>A. Pumpura iela 151, Daugavpils</t>
  </si>
  <si>
    <t>R4, R10</t>
  </si>
  <si>
    <t>Ganību iela 18, Alūksne, Alūksnes nov.</t>
  </si>
  <si>
    <t>Sprindži, Riebiņu pag., Preiļu nov.</t>
  </si>
  <si>
    <t>Krautuves iela 1, Valmiera</t>
  </si>
  <si>
    <t>Kapsēdes iela 2D, Liepāja,</t>
  </si>
  <si>
    <t>Spilves iela 6A, Rīga </t>
  </si>
  <si>
    <t>Strengu iela 1, Rīga</t>
  </si>
  <si>
    <t>"Gulbīši", Kaugurmuiža, Kauguru pag., Valmieras nov.</t>
  </si>
  <si>
    <t>"Madaras 1", Augšlīgatne, Līgatnes pag., Cēsu nov.</t>
  </si>
  <si>
    <t>Ziedkalnes iela 1, Vālodzes ciems, Stopiņu novads</t>
  </si>
  <si>
    <t>Gaides iela 10, Valmiera, Valmieras nov.</t>
  </si>
  <si>
    <t>Lazdonas iela 21, Madona, Madonas nov.</t>
  </si>
  <si>
    <t>NTL tekstila apjoms, tonnas**</t>
  </si>
  <si>
    <t>Avots: http://parissrv.lvgmc.lv/#viewType=wasteorganizations&amp;incrementCounter=4</t>
  </si>
  <si>
    <t>METAPROMS GROUP, SIA</t>
  </si>
  <si>
    <t>GL METĀLS, SIA</t>
  </si>
  <si>
    <t>JAPPS, SIA</t>
  </si>
  <si>
    <t>RAIDS, SIA</t>
  </si>
  <si>
    <t>SV AUTOHOF, SIA</t>
  </si>
  <si>
    <t>SANDI HOLDING, SIA</t>
  </si>
  <si>
    <t>AUTO PĀRSTRĀDE, SIA</t>
  </si>
  <si>
    <t>TOLMETS RĪGA, SIA</t>
  </si>
  <si>
    <t>ZVIEDRU AUTO SERVISS, SIA</t>
  </si>
  <si>
    <t>DIOFERR, SIA</t>
  </si>
  <si>
    <t>LATGALES METĀLS, SIA</t>
  </si>
  <si>
    <t>AUTODOMS, SIA</t>
  </si>
  <si>
    <t>EMSI-AUTO, SIA</t>
  </si>
  <si>
    <t>ANDREA, SIA</t>
  </si>
  <si>
    <t>KG METALL, SIA</t>
  </si>
  <si>
    <t>2G PROJEKTS, SIA</t>
  </si>
  <si>
    <t>TOLMETS KURZEME, SIA</t>
  </si>
  <si>
    <t>TOLMETS RĒZEKNE, SIA</t>
  </si>
  <si>
    <t>ATITA, SIA</t>
  </si>
  <si>
    <t>AUTO G.M., IK</t>
  </si>
  <si>
    <t>L.L.B., SIA</t>
  </si>
  <si>
    <t>MARIŅAS-JUM, SIA</t>
  </si>
  <si>
    <t>TOLMETS JĒKABPILS, SIA</t>
  </si>
  <si>
    <t>JUNIKS, SIA</t>
  </si>
  <si>
    <t>STATUS BEST, IK</t>
  </si>
  <si>
    <t>MARIŅAS, SIA</t>
  </si>
  <si>
    <t>VICARS, SIA</t>
  </si>
  <si>
    <t>MARSELS AUTO, SIA</t>
  </si>
  <si>
    <t>ALL RECYCLING, SIA</t>
  </si>
  <si>
    <t>ESYS PRO, SIA</t>
  </si>
  <si>
    <t>CIEKALS, SIA</t>
  </si>
  <si>
    <t>AUTOGARANT, SIA</t>
  </si>
  <si>
    <t>RES-MET, SIA</t>
  </si>
  <si>
    <t>GULBĪTIS 2, SIA</t>
  </si>
  <si>
    <t>2019.gads</t>
  </si>
  <si>
    <t>2020.gads</t>
  </si>
  <si>
    <t>2021.gads</t>
  </si>
  <si>
    <t>2022.gads</t>
  </si>
  <si>
    <t>SP AUTO, SIA</t>
  </si>
  <si>
    <t>ANAKONDA, SIA</t>
  </si>
  <si>
    <t>MEHĀNS, SIA</t>
  </si>
  <si>
    <t>METALEKSPO, SIA</t>
  </si>
  <si>
    <t>RIMARS, SIA</t>
  </si>
  <si>
    <t>TOLMETS, SIA</t>
  </si>
  <si>
    <t>VARĀNS, SIA</t>
  </si>
  <si>
    <t>A&amp;J MOTORS, SIA</t>
  </si>
  <si>
    <t>AUTOCENTRS VEIKSME, SIA</t>
  </si>
  <si>
    <t>AUTO DEMETRA, SIA</t>
  </si>
  <si>
    <t>ERP AUTO, SIA</t>
  </si>
  <si>
    <t>MAS AUTO, SIA</t>
  </si>
  <si>
    <t>ALAN-M, SIA</t>
  </si>
  <si>
    <t>AB INDUSTRIJA, SIA</t>
  </si>
  <si>
    <t>LM RIEPAS, SIA</t>
  </si>
  <si>
    <t>LIEPĀJAS PB, SIA</t>
  </si>
  <si>
    <t>MK TRANSPORT, SIA</t>
  </si>
  <si>
    <t>NELSS RECYCLING, SIA</t>
  </si>
  <si>
    <t>ELĪNA, SIA</t>
  </si>
  <si>
    <t>GOSTAUTO, SIA</t>
  </si>
  <si>
    <t>ROLLSCAR, SIA</t>
  </si>
  <si>
    <t>KLONIŅI, SIA</t>
  </si>
  <si>
    <t>ŠROTERI, SIA</t>
  </si>
  <si>
    <t>MADVILA, SIA</t>
  </si>
  <si>
    <t>ARD AUTO, IK</t>
  </si>
  <si>
    <t>TERVILL, IK</t>
  </si>
  <si>
    <t>NAMEJS JP, SIA</t>
  </si>
  <si>
    <t>AUTO-CENTRS, SIA</t>
  </si>
  <si>
    <t>AUTO-NETS, SIA</t>
  </si>
  <si>
    <t>GREENWHEEL, SIA</t>
  </si>
  <si>
    <t>AP BALTIC AUTO, SIA</t>
  </si>
  <si>
    <t>LSMR, SIA</t>
  </si>
  <si>
    <t>KREISI, SIA</t>
  </si>
  <si>
    <t>DZIJA D, SIA</t>
  </si>
  <si>
    <t>IVO AUTO PLUS, IK</t>
  </si>
  <si>
    <t>AUTO SMĒDE, SIA</t>
  </si>
  <si>
    <t>AUTO TSR 2, SIA</t>
  </si>
  <si>
    <t>7R, SIA</t>
  </si>
  <si>
    <t>MAKSIMUM PLUSS, SIA</t>
  </si>
  <si>
    <t>A AUTO, SIA</t>
  </si>
  <si>
    <t>ELKŠŅI 95, SIA</t>
  </si>
  <si>
    <t>PERAK, SIA</t>
  </si>
  <si>
    <t>SIA Gaismas motors</t>
  </si>
  <si>
    <t>VARONIS, SIA</t>
  </si>
  <si>
    <t>TEH KOM, SIA</t>
  </si>
  <si>
    <t>AUTO TRANS LINE, SIA</t>
  </si>
  <si>
    <t>BASIC, SIA</t>
  </si>
  <si>
    <t>VA GROUP, SIA</t>
  </si>
  <si>
    <t>MD SERVISS, SIA</t>
  </si>
  <si>
    <t>VITE, SIA</t>
  </si>
  <si>
    <t>AIVARS LIELMANIS, IK</t>
  </si>
  <si>
    <t/>
  </si>
  <si>
    <t>RASAS, ZEM</t>
  </si>
  <si>
    <t>K, SIA</t>
  </si>
  <si>
    <t>HALLTEKS, SIA</t>
  </si>
  <si>
    <t>RERAUTO, SIA</t>
  </si>
  <si>
    <t>FRANCIJAS AUTO, SIA</t>
  </si>
  <si>
    <t>EURO LOM, SIA</t>
  </si>
  <si>
    <t>AUTOSENIORS, SIA</t>
  </si>
  <si>
    <t>SAULLĒKTI, SIA</t>
  </si>
  <si>
    <t>GALAKSIS N, SIA</t>
  </si>
  <si>
    <t>METKO, SIA</t>
  </si>
  <si>
    <t>TIKAUTO, SIA</t>
  </si>
  <si>
    <t>77, SIA</t>
  </si>
  <si>
    <t>SIA "3R"</t>
  </si>
  <si>
    <t>R12/R13</t>
  </si>
  <si>
    <t xml:space="preserve">Apjoms, tonnas </t>
  </si>
  <si>
    <t>SIA " "Eko Recycling""</t>
  </si>
  <si>
    <t>Uriekstes iela 4A, Rīga</t>
  </si>
  <si>
    <t>SIA "Ekobaze Latvia"</t>
  </si>
  <si>
    <t>Granīta iela 32 k-9, Acone</t>
  </si>
  <si>
    <t>R3</t>
  </si>
  <si>
    <t>SIA "I.T.Soil""</t>
  </si>
  <si>
    <t>"Akači", Salgales pag., Jelgavas nov.</t>
  </si>
  <si>
    <t>SIA "R-Technology"</t>
  </si>
  <si>
    <t>Lielzeltiņi, Līgatnes pag., Cēsu nov.</t>
  </si>
  <si>
    <t>B</t>
  </si>
  <si>
    <t>A</t>
  </si>
  <si>
    <t>SIA "Eco Baltia vide"</t>
  </si>
  <si>
    <t>Dienvidu iela 2 un Rūpniecības iela 5, Tukums, Tukuma novads</t>
  </si>
  <si>
    <t>SIA "SCHWENK Latvija "</t>
  </si>
  <si>
    <t>Rūpnīcas iela 10, Brocēni, Saldus nov</t>
  </si>
  <si>
    <t>R1</t>
  </si>
  <si>
    <t>Nolietoto riepu savākšana (vēsturiskie dati 2018-2022), Atkritumu atskaite ražotņu riezumā (atkritumu klase - 160103 - Nolietotās riepas)</t>
  </si>
  <si>
    <t xml:space="preserve">Apjoms, tonnas  </t>
  </si>
  <si>
    <t>AF MOTORS, SIA</t>
  </si>
  <si>
    <t>CORVUS COMPANY, SIA</t>
  </si>
  <si>
    <t>CEĻU PĀRVALDE, AS</t>
  </si>
  <si>
    <t>EKO OSTA, SIA</t>
  </si>
  <si>
    <t>LJANA, SIA</t>
  </si>
  <si>
    <t>RĪGAS SILTUMS, AS</t>
  </si>
  <si>
    <t>TIRE BEE, SIA</t>
  </si>
  <si>
    <t>EKO LATGALE, SIA</t>
  </si>
  <si>
    <t>DAUGAVPILS DZĪVOKĻU UN KOMUNĀLĀS SAIMNIECĪBAS UZŅĒMUMS, SIA</t>
  </si>
  <si>
    <t>KULK, SIA</t>
  </si>
  <si>
    <t>ZEMGALES EKO, SIA</t>
  </si>
  <si>
    <t>BALTIK EKO GROUP, SIA</t>
  </si>
  <si>
    <t>VIDES PAKALPOJUMI LIEPĀJAI, PS</t>
  </si>
  <si>
    <t>HRONA, SIA</t>
  </si>
  <si>
    <t>MEGATRANS, SIA</t>
  </si>
  <si>
    <t>VULKĀNS, SIA</t>
  </si>
  <si>
    <t>OLIVERAUTO, SIA</t>
  </si>
  <si>
    <t>AIZKRAUKLES KUK, SIA</t>
  </si>
  <si>
    <t>PILSĒTVIDES SERVISS, SIA</t>
  </si>
  <si>
    <t>BĪSTAMO ATKRITUMU SERVISS, SIA</t>
  </si>
  <si>
    <t>VIDES SERVISS, SIA</t>
  </si>
  <si>
    <t>DOBELES KOMUNĀLIE PAKALPOJUMI, SIA</t>
  </si>
  <si>
    <t>LEGO-M, IK</t>
  </si>
  <si>
    <t>ASG HOLDING, SIA</t>
  </si>
  <si>
    <t>JĒKABPILS PAKALPOJUMI, SIA</t>
  </si>
  <si>
    <t>DOVA, SIA</t>
  </si>
  <si>
    <t>KULDĪGAS KOMUNĀLIE PAKALPOJUMI, SIA</t>
  </si>
  <si>
    <t>LĪVĀNU DZĪVOKĻU UN KOMUNĀLĀ SAIMNIECĪBA, SIA</t>
  </si>
  <si>
    <t>LUDZAS APSAIMNIEKOTĀJS, SIA</t>
  </si>
  <si>
    <t>MARSS, SIA</t>
  </si>
  <si>
    <t>E.OPERATORS, SIA</t>
  </si>
  <si>
    <t>OLAINES ŪDENS UN SILTUMS, AS</t>
  </si>
  <si>
    <t>PREIĻU SAIMNIEKS, SIA</t>
  </si>
  <si>
    <t>RĒZEKNES NOVADA KOMUNĀLSERVISS, SIA</t>
  </si>
  <si>
    <t>EZERKALNS RD, SIA</t>
  </si>
  <si>
    <t>JUMIS, SIA</t>
  </si>
  <si>
    <t>TUKUMA RIEPU CENTRS, SIA</t>
  </si>
  <si>
    <t>TUKUMA METĀLS LTD, SIA</t>
  </si>
  <si>
    <t>ROADEKS, SIA</t>
  </si>
  <si>
    <t>EKOVALIS LATVIJA, SIA</t>
  </si>
  <si>
    <t>DZINTARJŪRA, SIA</t>
  </si>
  <si>
    <t>MADONAS NAMSAIMNIEKS, SIA</t>
  </si>
  <si>
    <t>EKO RECYCLING, SIA</t>
  </si>
  <si>
    <t>GARKALNES KOMUNĀLSERVISS, SIA</t>
  </si>
  <si>
    <t>DAUGAVPILS SPECIALIZĒTAIS AUTOTRANSPORTA UZŅĒMUMS, AS</t>
  </si>
  <si>
    <t>DRUPLAT, SIA</t>
  </si>
  <si>
    <t>VIESĪTES KOMUNĀLĀ PĀRVALDE, SIA</t>
  </si>
  <si>
    <t>KRĀSLAVAS NAMI, SIA</t>
  </si>
  <si>
    <t>LUDZAS NOVADA PAŠVALDĪBA</t>
  </si>
  <si>
    <t>VILKME, SIA</t>
  </si>
  <si>
    <t>RĪGAS MEŽI, SIA</t>
  </si>
  <si>
    <t>AIVUS, SIA</t>
  </si>
  <si>
    <t>PILSĒTAS EKO SERVISS, SIA</t>
  </si>
  <si>
    <t>AJ POWER RECYCLING, AS</t>
  </si>
  <si>
    <t>"Spunģēni-Daugavieši" SIA</t>
  </si>
  <si>
    <t>BŪVFIRMA INBUV, SIA</t>
  </si>
  <si>
    <t>LAUTUS VIDE, PS</t>
  </si>
  <si>
    <t>NIKO G, IK</t>
  </si>
  <si>
    <t>DELTA LV, AS</t>
  </si>
  <si>
    <t>LOKŠIRS, SIA</t>
  </si>
  <si>
    <t>JKP, PS</t>
  </si>
  <si>
    <t>LATVIJAS AUTOCEĻU UZTURĒTĀJS, AS</t>
  </si>
  <si>
    <t>VERONIJA, SIA</t>
  </si>
  <si>
    <t>VĒJDOLE, SIA</t>
  </si>
  <si>
    <t>GALANGAL, SIA</t>
  </si>
  <si>
    <t>SIA "MAKROL"</t>
  </si>
  <si>
    <t>Bērzāju iela 6A, Emburga, Cieceres pag., Saldus nov.</t>
  </si>
  <si>
    <t>Nolietoto transportlīdzekļu apstrādes uzņēmumi (saņemtas B kategorijas atļaujas NTL reģenerācijai vai uzglabāšanai vai apstrādei smalcinātājos un atļaujas nav apturētas) uz 01.09.2023.</t>
  </si>
  <si>
    <t xml:space="preserve">Tekstila ražošanas atkritumu apjoms, tonnas  </t>
  </si>
  <si>
    <t xml:space="preserve">SIA RSEZ „Magistr – Fiskevegn Group.MFG” </t>
  </si>
  <si>
    <t>Atbrīvošanas aleja 155b, Rēzekne</t>
  </si>
  <si>
    <t>Dunduru iela 7B, Daugavpils</t>
  </si>
  <si>
    <t>4.15/4.20</t>
  </si>
  <si>
    <t>klase -070213</t>
  </si>
  <si>
    <t>klase - 070213</t>
  </si>
  <si>
    <t xml:space="preserve">SIA “Nexis Fibers” </t>
  </si>
  <si>
    <t xml:space="preserve">SIA “S.G. AVERS” </t>
  </si>
  <si>
    <t>Višķu iela 21, Daugavpils</t>
  </si>
  <si>
    <t>Višķu iela 21G, Daugavpils</t>
  </si>
  <si>
    <t>klase - 040221</t>
  </si>
  <si>
    <t>atļaujā nav atrunāts</t>
  </si>
  <si>
    <t>Pirmspatēriņa zvejas tīklu, auklu un virvju, buru tekstils</t>
  </si>
  <si>
    <t>2018.gads</t>
  </si>
  <si>
    <t>SIA "MAGISTR"</t>
  </si>
  <si>
    <t>Pēcpatēriņa zvejas tīklu, auklu un virvju, buru tekstila atkritumi</t>
  </si>
  <si>
    <t>Nosaukums</t>
  </si>
  <si>
    <t xml:space="preserve">Izņemtie zvejas tīkli, skaits </t>
  </si>
  <si>
    <t>Pirmspatēriņa stikla šķiedras tekstila atkritumi</t>
  </si>
  <si>
    <t>AS "VALMIERAS STIKLA ŠĶIEDRA"</t>
  </si>
  <si>
    <t>Cempu iela 13, Valmiera, Valmieras nov.</t>
  </si>
  <si>
    <t>SIA  "Culimeta Baltics"</t>
  </si>
  <si>
    <t>Cempu iela 33, Valmiera, Valmieras nov.</t>
  </si>
  <si>
    <t>SIA "PADTEX INSULATION"</t>
  </si>
  <si>
    <t>Cempu iela 27, Valmiera, Valmieras nov.</t>
  </si>
  <si>
    <t>C</t>
  </si>
  <si>
    <t xml:space="preserve">Riepu atkritumu (tajā skaitā riepu kordu tekstila) apsaimniekošanas uzņēmumi </t>
  </si>
  <si>
    <t>Nolietoto riepu pārstrāde (vēsturiskie dati 2018-2022), Atkritumu atskaite ražotņu griezumā (atkritumu klase - 160103 - Nolietotās riepas)</t>
  </si>
  <si>
    <t>Nolietoto transportlīdzekļu pārstrāde (vēsturiskie dati 2018-2022), Atkritumu atskaite ražotņu griezumā (atkritumu klase - 160104 - Nolietoti transportlīdzekļi)</t>
  </si>
  <si>
    <t xml:space="preserve">Stikla šķiedras atkritumi, tonnas      </t>
  </si>
  <si>
    <t>Vēsturiskie dati 2018-2022, Atkritumu atskaite ražotņu griezumā (atkritumu klase - 101103 )</t>
  </si>
  <si>
    <t xml:space="preserve">Zvejas tīklu, auklu un virvju, buru tekstila atkritumu apjoms </t>
  </si>
  <si>
    <t>Zvejas tīklu, auklu un virvju, buru tekstila atkritumu avots</t>
  </si>
  <si>
    <t xml:space="preserve">Pirmspatēriņa tekstila ražošanas atkritumu apjomi, tonnas </t>
  </si>
  <si>
    <t>Izņemtie nelikumīgie zvejas tīkli, tonnas</t>
  </si>
  <si>
    <t>Gada laikā apstrādātie NTL, tonnas</t>
  </si>
  <si>
    <t>Zvejas tīklu, auklu un virvju, buru tekstila atkritumu apjoms, tonnas</t>
  </si>
  <si>
    <t xml:space="preserve">Nolietoto transportlīdzekļu tekstila atkritumu apjoms </t>
  </si>
  <si>
    <t xml:space="preserve">No nolietotām riepām atgūtā tekstila atkritumu ajoms (neilona kordi) </t>
  </si>
  <si>
    <t>Savāktās nolietotās riepas, tonnas</t>
  </si>
  <si>
    <t>Pārstrādātās nolietotās riepas, tonnas</t>
  </si>
  <si>
    <t xml:space="preserve">No  nolietotām riepām atgūta tekstila apjoms, ja tiek izmantots potenciāli pieejamais nolietoto riepu apjoms, tonnas </t>
  </si>
  <si>
    <t xml:space="preserve">No  nolietotām riepām atgūta tekstila apjoms, ja tiek izmantots reālii pieejamais nolietoto riepu apjoms, tonnas </t>
  </si>
  <si>
    <t>Eksports un Imports</t>
  </si>
  <si>
    <t>Nomenklatūra</t>
  </si>
  <si>
    <t>Eksports, kg</t>
  </si>
  <si>
    <t>Imports, kg</t>
  </si>
  <si>
    <t>Avots: &lt;A HREF= https://stat.gov.lv/lv/metadati/1498-precu-areja-tirdznieciba TARGET=_blank&gt;Metadati&lt;/A&gt;</t>
  </si>
  <si>
    <t xml:space="preserve">Zvejas tīklu, auklu un virvju, buru tirgus apjoms </t>
  </si>
  <si>
    <t>Avots: https://stat.gov.lv/lv/metadati/1498-precu-areja-tirdznieciba TARGET=_blank&gt;Metadati&lt;/A&gt;</t>
  </si>
  <si>
    <t>40111000 Jaunas gumijas pneimatiskās riepas vieglajiem automobiļiem (ieskaitot kravas pasažieru autofurgonus un sacīkšu automobiļus), p/st</t>
  </si>
  <si>
    <t>40112010 Jaunas gumijas pneimatiskās riepas autobusiem vai kravas automobiļiem, kuru slodzes indekss =&lt;121, p/st</t>
  </si>
  <si>
    <t>40112090 Jaunas gumijas pneimatiskās riepas autobusiem vai kravas automobiļiem, kuru slodzes indekss &gt;121, p/st</t>
  </si>
  <si>
    <t>40116100 Jaunas gumijas pneimatiskās riepas, ar protektora skujiņas zīmējumu vai tamlīdzīgām protektorrievām, lauksaimniecības vai mežsaimniecības transportlīdzekļiem un mašīnām, p/st</t>
  </si>
  <si>
    <t>40116200 Jaunas gumijas pneimatiskās riepas, ar protektora skujiņas zīmējumu vai tamlīdzīgām protektorrievām, būvdarbos un rūpniecībā izmantojamiem transportlīdzekļiem un mašīnām, ar loka izmēru =&lt;61 cm, p/st</t>
  </si>
  <si>
    <t>40116300 Jaunas gumijas pneimatiskās riepas, ar protektora skujiņas zīmējumu vai tamlīdzīgām protektorrievām, būvdarbos un rūpniecībā izmantojamiem transportlīdzekļiem un mašīnām, ar loka izmēru &gt;61 cm, p/st</t>
  </si>
  <si>
    <t>40116900 Citas jaunas gumijas pneimatiskās riepas, ar protektora skujiņas zīmējumu vai tamlīdzīgām protektorrievām, p/st</t>
  </si>
  <si>
    <t>40117000 Jaunas gumijas pneimatiskās riepas, lauksaimniecības un mežsaimniecības transportlīdzekļiem un mašīnām, p/st</t>
  </si>
  <si>
    <t>40118000 Jaunas gumijas pneimatiskās riepas, būvdarbos, raktuvēs un rūpniecībā izmantojamiem transportlīdzekļiem un mašīnām, p/st</t>
  </si>
  <si>
    <t>40119000 Citas jaunas gumijas pneimatiskās riepas, citur neminētas, p/st</t>
  </si>
  <si>
    <t>40119200 Citas jaunas gumijas pneimatiskās riepas  lauksaimniecības vai mežsaimniecības transportlīdzekļiem un mašīnām, p/st</t>
  </si>
  <si>
    <t>40119300 Citas jaunas gumijas pneimatiskās riepas, būvdarbos vai rūpniecībā izmantojamiem transportlīdzekļiem un mašīnām, ar loka izmēru =&lt;61 cm, p/st</t>
  </si>
  <si>
    <t>40119400 Citas jaunas gumijas pneimatiskās riepas, būvdarbos vai rūpniecībā izmantojamiem transportlīdzekļiem un mašīnāmar loka izmēru &gt;61 cm, p/st</t>
  </si>
  <si>
    <t>40119900 Citas jaunas gumijas pneimatiskās riepas, p/st</t>
  </si>
  <si>
    <t>Kopā</t>
  </si>
  <si>
    <t>Eksports un imports pa valstīm (kg) – Preču plūsma, Kombinētā nomenklatūra (KN 8 zīmēs)</t>
  </si>
  <si>
    <t>Riepu tekstila tirgus apjomi</t>
  </si>
  <si>
    <t>Transpsortlīdzekļu tekstila tirgus apjoms</t>
  </si>
  <si>
    <t xml:space="preserve">2021.gads </t>
  </si>
  <si>
    <t>Avots: https://www.csdd.lv/par-latvija-registretiem-transportlidzekliem/bezmaksas-informacija-izmantojot-e-csdd</t>
  </si>
  <si>
    <t xml:space="preserve">Stikla šķiedras tekstila izstrādājumu imports, tonnas </t>
  </si>
  <si>
    <t xml:space="preserve">Stikla šķiedras tekstila izstrādājumu eksports, tonnas </t>
  </si>
  <si>
    <t>70191200 Stikla šķiedru grīstes</t>
  </si>
  <si>
    <t>70191300 Stikla šķiedru kūļi un pavedieni (izņemot stikla filamentus cirstos pavedienos, kuru garums nepārsniedz 50 mm, un grīstes)</t>
  </si>
  <si>
    <t>70191990 Stikla štāpekļšķiedru šķiedru lentes un pavedieni</t>
  </si>
  <si>
    <t>70198090 Stikla vate un stikla vates izstrādājumi (izņemot plātnes, matračus un tamlīdzīgus izstrādājumus)</t>
  </si>
  <si>
    <t>70191400 Mehāniski sasaistītas stikla šķiedru mašas</t>
  </si>
  <si>
    <t>70191500 Ķīmiski sasaistītas stikla šķiedru mašas</t>
  </si>
  <si>
    <t>70191900 Citur neminēti stikla šķiedru kūļi, grīstes, pavedieni un cirstās šķiedras (šķipsnas), kuru garums &gt; 50 mm</t>
  </si>
  <si>
    <t>70191910 Cita stikla filamentu šķiedru lentes un pavedieni</t>
  </si>
  <si>
    <t>70193100 Nevienmērīgi laminētu stikla šķiedru mašas</t>
  </si>
  <si>
    <t>70193190 Citi paklāji, stikla šķiedrām</t>
  </si>
  <si>
    <t>70193200 Nevienmērīgi laminētu stikla šķiedru smalkie audumi (plīvuri)</t>
  </si>
  <si>
    <t>70193210 Nevienmērīgi laminētu stikla šķiedru smalkie audumi (plīvuri), no filamentiem</t>
  </si>
  <si>
    <t>70193290 Citi nevienmērīgi laminētu stikla šķiedru smalkie audumi (plīvuri)</t>
  </si>
  <si>
    <t>70193900 Citi tīkli, matrači, plātnes un tamlīdzīgi neaustie izstrādājumi no stikla šķiedrām</t>
  </si>
  <si>
    <t>70194000 No grīstēm austi stikla šķiedru audumi</t>
  </si>
  <si>
    <t>70195100 Citi austi stikla šķiedru audumi, tostarp šauri audumi, kuru platums nepārsniedz 30 cm</t>
  </si>
  <si>
    <t>70195200 Citi austi stikla filamentu audumi, tostarp šauri audumi, kuru platums pārsniedz 30 cm, audekla pinumā, svarā mazāk par 250 g/m2, no pavedieniem, ja vienkārtas pavediena lineārais blīvums nepārsniedz 136 teksus</t>
  </si>
  <si>
    <t>70195900 Citi austi stikla šķiedru audumi, tostarp šauri audumi, kuru platums pārsniedz 30 cm</t>
  </si>
  <si>
    <t>70196100 No grīstēm cieši austi stikla šķiedru audumi</t>
  </si>
  <si>
    <t>70197100 Nevienmērīgi laminētu stikla šķiedru smalkie audumi (plīvuri)</t>
  </si>
  <si>
    <t>70198010 Plātnes, matrači un tamlīdzīgi izstrādājumi no stikla vates</t>
  </si>
  <si>
    <t>70199000 Citur neminētas stikla šķiedras, un citādi to izstrādājumi</t>
  </si>
  <si>
    <t>70199010 Citas stikla šķiedras, blāķos vai flokos</t>
  </si>
  <si>
    <t>70199091 Citi stikla šķiedru izstrādājumi</t>
  </si>
  <si>
    <t>70199099 Citi izstrādājumi no stikla tekstilšķiedrām, kas nav tekstilmateriāli</t>
  </si>
  <si>
    <t xml:space="preserve">Zvejas tīklu, auklu un virvju, buru eksports, tonnas </t>
  </si>
  <si>
    <t xml:space="preserve">Zvejas tīklu, auklu un virvju, buru imports, tonnas </t>
  </si>
  <si>
    <t>Zvejas tīklu, auklu un virvju, buru tirgus apjoms, tonnas</t>
  </si>
  <si>
    <t>Stikla šķiedras izstrādājumu tirgus apjoms, tonnas</t>
  </si>
  <si>
    <t>Pirmreizēji reģistrēto transportlīdzekļu apjoms, tonnas [1]</t>
  </si>
  <si>
    <t>Transpsortlīdzekļu tekstila tirgus apjoms, tonnas [2]</t>
  </si>
  <si>
    <t>[1] Aprēķinā tiek izmantots pieņēmums, ka vidējais transportlīdzekļa svars ir 0.97 tonnas (vēsturiskie dati par nolietotiem transportlīdzekļu skaitu un to svaru)</t>
  </si>
  <si>
    <t xml:space="preserve">Pirmreizēji reģistrēto transportlīdzekļu skaits, gab. </t>
  </si>
  <si>
    <t>[2] Aprēķinā tiek izmantots pieņēmums, ka transportlīdzekļa tekstils veido 1.7% no kopējās transportlīdzekļa masas (Eiropas Komisija, 2021)</t>
  </si>
  <si>
    <t>Riepu tekstila tirgus apjoms, tonnas</t>
  </si>
  <si>
    <t>Kategorija</t>
  </si>
  <si>
    <t>Jaunu riepu eksports, tonnas</t>
  </si>
  <si>
    <t>Riepu tekstila tirgus apjomi, tonnas [1]</t>
  </si>
  <si>
    <t>[1] Aprēķinā tiek izmantots pieņēmums, ka transportlīdzekļa tekstils veido 5.5% no riepas masas (Landi et.al, 2018)</t>
  </si>
  <si>
    <t>Stikla šķiedras tekstila izstrādājumu ražošanas uzņēmumi   (saņemtas A, B un C kategorijas piesārņojošas darbības atļaujas un atļaujas nav apturētas) uz 01.09.2023.</t>
  </si>
  <si>
    <t>Piesārņojošās darbības kategorija[1]</t>
  </si>
  <si>
    <t>Stikla šķiedras tekstila atkritumi, tonnas[3]</t>
  </si>
  <si>
    <t>Avots: https://registri.vvd.gov.lv/izsniegtas-atlaujas-un-licences/a-un-b-atlaujas/</t>
  </si>
  <si>
    <t>Stikla šķiedras tekstila atkritumu apjoms, tonnas[3]</t>
  </si>
  <si>
    <t>Zvejas tīklu, auklu un virvju izstrādājumu ražošanas uzņēmumi  (saņemtas B kategorijas piesārņojošas darbības atļaujas un atļaujas nav apturētas) uz 01.09.2023.</t>
  </si>
  <si>
    <t>nav atrunāts</t>
  </si>
  <si>
    <t>Pirmspatēriņa zvejas tīklu, auklu un virvju, buru tekstila ražošanas atkritumu apjomi (vēsturiskie dati 2018-2022), Atkritumu atskaite ražotņu griezumā (atkritumu klases - 070213  un 040221)</t>
  </si>
  <si>
    <t xml:space="preserve">Avots: https://stat.gov.lv/lv/statistikas-temas/valsts-ekonomika/ikp-gada/publikacijas-un-infografikas/10925-latvijas-statistikas; https://www.vvd.gov.lv/lv/infografikas </t>
  </si>
  <si>
    <t>Piesārņojošās darbības veids[1]</t>
  </si>
  <si>
    <t xml:space="preserve">Tekstila ražošanas atkritumu klase[2], tonnas  </t>
  </si>
  <si>
    <t>Izņemtie nelikumīgie zvejas rīki iekšējos ūdeņos (vēsturiskie dati 2018-2021)[3]</t>
  </si>
  <si>
    <t>Izņemtie zvejas tīkli, apjoms (tonnas)[4]</t>
  </si>
  <si>
    <t>Pēcpatēriņa zvejas tiklu apjoms, tonnas[6]</t>
  </si>
  <si>
    <t>[5]</t>
  </si>
  <si>
    <t>Avots: https://registri.vvd.gov.lv/public/fs/CKFinderJava/files/VKP_apsaimn_sistema_2022_12_28.pdf</t>
  </si>
  <si>
    <t xml:space="preserve">Nolietoto transportlīdzekļu atkritumu  apsaimniekošanas uzņēmumi </t>
  </si>
  <si>
    <t>Pārstrādes veids[2]</t>
  </si>
  <si>
    <t>NTL tekstila apjoms, tonnas[3]</t>
  </si>
  <si>
    <t>[3] aprēķinā tiek izmantots pieņēmums, ka transportlīdzekļa tekstils veido 1.7% no kopējās transportlīdzekļa masas (Eiropas Komisija, 2021)</t>
  </si>
  <si>
    <t>[1] Saskaņa ar MK noteikumiem Nr. 10822 "Kārtība, kādā piesakāmas A, B un C kategorijas piesārņojošas darbības un izsniedzamas atļaujas A un B kategorijas piesārņojošo darbību veikšanai"</t>
  </si>
  <si>
    <t>[2] Saskaņa ar MK noteikumu Nr. 302 "Noteikumi par atkritumu klasifikatoru un īpašībām, kuras padara atkritumus bīstamus" pielikumu</t>
  </si>
  <si>
    <t>[3] Dati par 2022.gadu vēl nav publicēti</t>
  </si>
  <si>
    <t>[4]Aprēķinā tiek izmantots pieņēmums, ka viena tīkla vidējais svars ir 0.0005 tonnas (biežāk izmantotā zvejas tikla svars)</t>
  </si>
  <si>
    <t xml:space="preserve">[5] Aprēķinā tiek pieņemts, ka 2022.gada apjoms ir tāds pats kā 2021.gadā </t>
  </si>
  <si>
    <t>[6] Aprēķinā izmantots pieņēmums, ka 40% zvejas tiku tiek nomainīti katru gadu un 60% reizi 4 gados. Aprēķinos izmantotais kopējais tīklu garums – 490000m</t>
  </si>
  <si>
    <t>[2] Saskaņa ar MK noteikumu Nr. 319 "Noteikumi par atkritumu reģenerācijas un apglabāšanas veidiem" 1.pielikumu</t>
  </si>
  <si>
    <t>[3] Aprēķinā tiek izmantots pieņēmums, ka transportlīdzekļa tekstils veido 1.7% no kopējās transportlīdzekļa masas (Eiropas Komisija, 2021)</t>
  </si>
  <si>
    <t>Transportlīdzekļu tekstila atkritumu apjoms, tonnas[3]</t>
  </si>
  <si>
    <t>Riepu pārstrādātāji (Izsniegtas A vai B kategorijas piesārņojošas darbības atļaujas riepu pārstrādei un atļaujas nav apturētas) uz 01.09.2023.</t>
  </si>
  <si>
    <t>Pārstrādes veids [2]</t>
  </si>
  <si>
    <t>Riepu tekstila apjoms, tonnas [3]</t>
  </si>
  <si>
    <t>[2] Saskaņā ar MK noteikumu Nr. 319 "Noteikumi par atkritumu reģenerācijas un apglabāšanas veidiem" 1.pielikumu</t>
  </si>
  <si>
    <t>[1] Saskaņā ar MK noteikumiem Nr. 10822 "Kārtība, kādā piesakāmas A, B un C kategorijas piesārņojošas darbības un izsniedzamas atļaujas A un B kategorijas piesārņojošo darbību veikšanai"</t>
  </si>
  <si>
    <t>[3] Aprēķinā tiek izmantots pieņēmums, ka transportlīdzekļa tekstils veido 5.5% no riepas masas (Landi et.al, 2018)</t>
  </si>
  <si>
    <t>Vēsturiskie dati 2018-2021, Atkritumu atskaite ražotņu griezumā (atkritumu klase - 160103)</t>
  </si>
  <si>
    <t>Vēsturiskie dati 2018-2021, Atkritumu atskaite ražotņu griezumā (atkritumu klase - 160104)</t>
  </si>
  <si>
    <t>Stikla šķiedras  izstrādājumu tirgū esošais apjoms</t>
  </si>
  <si>
    <t xml:space="preserve">Lauksaimniecībā potenciāli izmantojamā tekstila tirgus apjoma </t>
  </si>
  <si>
    <t>Kombinētās nomenklatūras kods un nosaukums</t>
  </si>
  <si>
    <t>Plānotais % īpatsvars[1], kas ir attiecināms uz būvniecības nozari</t>
  </si>
  <si>
    <t>59031010 Citādi tekstilmateriāli, kas impregnēti ar poli (vinilhlorīdu), m²</t>
  </si>
  <si>
    <t>59031090 Citādi tekstilmateriāli, kas piesūcināti, pārklāti vai laminēti ar poli(vinilhlorīdu), m²</t>
  </si>
  <si>
    <t>59032010 Citādi tekstilmateriāli, kas impregnēti ar poliuretānu, m²</t>
  </si>
  <si>
    <t>59032090 Citādi tekstilmateriāli, kas piesūcināti, pārklāti vai laminēti ar poliuretānu, m²</t>
  </si>
  <si>
    <t>59039010 Citādi tekstilmateriāli, kas impregnēti ar plastmasām, m²</t>
  </si>
  <si>
    <t>59039091 Citādi tekstilmateriāli, kas piesūcināti, pārklāti vai laminēti ar celulozes atvasinājumiem vai plastmasām, turklāt audums veido labējo pusi, m²</t>
  </si>
  <si>
    <t>59039099 Citādi tekstilmateriāli, kas piesūcināti, pārklāti vai laminēti ar citādām plastmasām, m²</t>
  </si>
  <si>
    <t>59119090 Citur neminēti un neiekļauti tekstilizstrādājumi un izstrādājumi tehniskām vajadzībām, kas minēti 59. nodaļas 7. piezīmē</t>
  </si>
  <si>
    <t>59119099 Citur neminēti un neiekļauti tekstilizstrādājumi un izstrādājumi tehniskām vajadzībām, kas minēti šīs nodaļas 7. piezīmē</t>
  </si>
  <si>
    <t xml:space="preserve">[1] Noteikts, konsultējoties ar Latvijas Vieglās rūpniecības uzņēmumu asociācijas pārstāvi, būvniecības nozares ekspertiem. NB! Minētie pieņēmumi, adaptējami, iegūstot jaunus datus.  </t>
  </si>
  <si>
    <t>Avots: https://data.stat.gov.lv/pxweb/lv/OSP_PUB/START__TIR__AT__ATD/ATD080</t>
  </si>
  <si>
    <t>59119099 Citur neminēti un neiekļauti tekstilizstrādājumi un izstrādājumi tehniskām vajadzībām, kas minēti šās nodaļas 7. piezīmē</t>
  </si>
  <si>
    <t xml:space="preserve">Kombinētās nomenklatūras kods un nosaukums </t>
  </si>
  <si>
    <t>Lauksaimniecībā potenciāli izmantojamā tekstila tirgus apjoms (tonnās)[2]</t>
  </si>
  <si>
    <t xml:space="preserve">[2] Noteikts kā starpība starp importa un eksporta datiem, tad reizinot ar plānoto īpatsvaru (%) un pārvēršot  no kg uz tonnām. </t>
  </si>
  <si>
    <t>Avots:  https://data.stat.gov.lv/pxweb/lv/OSP_PUB/START__TIR__AT__ATD/ATD080</t>
  </si>
  <si>
    <t>Būvniecībā potenciāli izmantojamā tekstila tirgus apjoms</t>
  </si>
  <si>
    <t>59041000 Linolejs, pēc formas piegriezts vai nepiegriezts, m²</t>
  </si>
  <si>
    <t>59049000 Citādi grīdas segumi ar pārklājumu vai apvalkojumu uz tekstilmateriāla pamatnes, pēc formas piegriezti vai nepiegriezti, m²</t>
  </si>
  <si>
    <t>59050010 Tekstilmateriālu tapetes no paralēliem dzijas pavedieniem, kas piestiprināti jebkura materiāla pamatnei</t>
  </si>
  <si>
    <t>59050030 Citādas linu tapetes</t>
  </si>
  <si>
    <t>59050050 Citādas džutas tapetes</t>
  </si>
  <si>
    <t>59050070 Citādas ķīmisko šķiedru tapetes</t>
  </si>
  <si>
    <t>59050090 Citādas tekstilmateriālu tapetes</t>
  </si>
  <si>
    <t>59061000 Citādas līmlentes no gumijotiem tekstilmateriāliem, kuru platums ir &lt;= 20 cm</t>
  </si>
  <si>
    <t>Kodi, kuros potenciāli varētu iekļaut lauksaimniecībā izmantojamo tekstilu, un to īpatsvars (2018.–2022. gads)</t>
  </si>
  <si>
    <t>Kodi, kuros potenciāli varētu iekļaut būvniecībā izmantojamo tekstilu, un to īpatsvars (2018.–2022. gads)</t>
  </si>
  <si>
    <t xml:space="preserve">[1] Noteikts, konsultējoties ar Latvijas Vieglās rūpniecības uzņēmumu asociācijas pārstāvi, būvniecības nozares ekspertiem. NB! Minētie pieņēmumi adaptējami, iegūstot jaunus datus.  </t>
  </si>
  <si>
    <t>200301_Nešķiroti sadzīves atkritumi</t>
  </si>
  <si>
    <t>Atkritumu klase</t>
  </si>
  <si>
    <t>Avots: http://parissrv.lvgmc.lv/#viewType=home_view</t>
  </si>
  <si>
    <t>Atkritumu klases, iekš kurām var tikt klasificēti lauksaimniecībā radītie tekstila atkritumi, 2018.-2022. gads</t>
  </si>
  <si>
    <t>020199_Citi šīs grupas atkritumi</t>
  </si>
  <si>
    <t xml:space="preserve">Saskaņā ar atkritumu apsaimniekošanas poligonu pārstāvju minēto līdz pat 95 % no visiem atkritumiem ir apģērbs un mājas tekstils. </t>
  </si>
  <si>
    <t>Lauksaimniecībā izmantotā tekstila atkritumi  iekš "020199_Citi šīs grupas atkritumi" klases</t>
  </si>
  <si>
    <t>Lauksaimniecībā izmantotā tekstila atkritumi  iekš "200301_Nešķiroti sadzīves atkritumi" klases</t>
  </si>
  <si>
    <t>Tādējādi tiek pieņemts, ka lauksaimniecībā izmantotais tekstils, nonākot nešķiroto sadzīves atkritumu plūsmā, veido ne vairāk par 0,05 % no neškirotajos sadzīves atkritumos esošiem tekstila materiāliem.</t>
  </si>
  <si>
    <t>Lauksaimniecībā potenciāli radīto tekstila atkritumu apjoms (tonnās), 2018.-2022. gads</t>
  </si>
  <si>
    <r>
      <t>Ēku būvniecības procesā potenciāli radītais tekstila atkritumu apjoms (tonnās), 2018.–2022. gads</t>
    </r>
    <r>
      <rPr>
        <b/>
        <i/>
        <sz val="11"/>
        <color theme="1"/>
        <rFont val="Arial Narrow"/>
        <family val="2"/>
      </rPr>
      <t xml:space="preserve"> </t>
    </r>
  </si>
  <si>
    <t xml:space="preserve">Transporta būvju būvniecībā potenciāli radītais tekstila atkritumu apjoms (tonnās), 2018.–2022. gads </t>
  </si>
  <si>
    <t>170301 Asfaltu saturoši maisījumi, kuri satur ogļu darvu</t>
  </si>
  <si>
    <t xml:space="preserve">170302 Asfaltu saturoši maisījumi, kuri neatbilst 170301 klasei </t>
  </si>
  <si>
    <t xml:space="preserve">Potenciāli pieejamais nolietoto riepu tekstila apjoms (Latvijā savākto nolietoto riepu tekstila apjoma aprēķins) </t>
  </si>
  <si>
    <t xml:space="preserve">Reāli pieejamais nolietoto riepu tekstila apjoms (Latvijā pārstrādāto riepu tekstila apjoma aprēķins) </t>
  </si>
  <si>
    <t>Būvniecības un būvju nojaukšanas atkritumi, izņemot 170301, 170302, 170303, 170503, 170504, 170505, 170506, 170507, 170508 klases, t.i.</t>
  </si>
  <si>
    <t>170101_Betons</t>
  </si>
  <si>
    <t>170102_Ķieģeļi</t>
  </si>
  <si>
    <t>170103_Flīzes, kārniņi un keramika</t>
  </si>
  <si>
    <t>170107_Betona, ķieģeļu, flīžu, dakstiņu, keramikas maisījumi, kuri neatbilst 170106 klasei</t>
  </si>
  <si>
    <t>170201_Koks</t>
  </si>
  <si>
    <t>170202_Stikls</t>
  </si>
  <si>
    <t>170203_Plastmasa</t>
  </si>
  <si>
    <t>170401_Varš, bronza, misiņš</t>
  </si>
  <si>
    <t>170402_Alumīnijs</t>
  </si>
  <si>
    <t>170403_Svins</t>
  </si>
  <si>
    <t>170404_Cinks</t>
  </si>
  <si>
    <t>170405_Čuguns un tērauds</t>
  </si>
  <si>
    <t>170406_Alva</t>
  </si>
  <si>
    <t>170407_Jaukti metāli</t>
  </si>
  <si>
    <t>170411_Kabeļi, kuri neatbilst 170410 klasei</t>
  </si>
  <si>
    <t>170604_Izolācijas materiāli, kuri neatbilst 170601 un 170603 klasei</t>
  </si>
  <si>
    <t>170802_	Būvmateriāli uz ģipša bāzes, kuri neatbilst 170801 klasei</t>
  </si>
  <si>
    <t>170904_	Būvniecības atkritumi, kuri neatbilst 170901, 170902 un 170903 klasei</t>
  </si>
  <si>
    <r>
      <t xml:space="preserve">Transportbūvju būvniecībā un rekonstrukcijā radīto </t>
    </r>
    <r>
      <rPr>
        <b/>
        <u/>
        <sz val="10"/>
        <color theme="1"/>
        <rFont val="Arial Narrow"/>
        <family val="2"/>
      </rPr>
      <t>tekstila atkritumu</t>
    </r>
    <r>
      <rPr>
        <sz val="10"/>
        <color theme="1"/>
        <rFont val="Arial Narrow"/>
        <family val="2"/>
      </rPr>
      <t xml:space="preserve"> apjoms</t>
    </r>
  </si>
  <si>
    <r>
      <t xml:space="preserve">Būvniecībā potenciāli radīto </t>
    </r>
    <r>
      <rPr>
        <b/>
        <u/>
        <sz val="10"/>
        <color theme="1"/>
        <rFont val="Arial Narrow"/>
        <family val="2"/>
      </rPr>
      <t>tekstila atkritumu</t>
    </r>
    <r>
      <rPr>
        <sz val="10"/>
        <color theme="1"/>
        <rFont val="Arial Narrow"/>
        <family val="2"/>
      </rPr>
      <t xml:space="preserve"> apjoms </t>
    </r>
  </si>
  <si>
    <r>
      <t xml:space="preserve">Lauksaimniecībā potenciāli radīto </t>
    </r>
    <r>
      <rPr>
        <b/>
        <u/>
        <sz val="10"/>
        <color theme="1"/>
        <rFont val="Arial Narrow"/>
        <family val="2"/>
      </rPr>
      <t>tekstila atkritumu</t>
    </r>
    <r>
      <rPr>
        <sz val="10"/>
        <color theme="1"/>
        <rFont val="Arial Narrow"/>
        <family val="2"/>
      </rPr>
      <t xml:space="preserve"> apjoms (kopā)</t>
    </r>
  </si>
  <si>
    <t>Kopā:</t>
  </si>
  <si>
    <t>040209 Kompozītmateriālu (piemēram, impregnētie audumi, elastomēri, plastomēri) atkritumi</t>
  </si>
  <si>
    <t>040221 Neapstrādātu tekstilšķiedru atkritumi</t>
  </si>
  <si>
    <t>040222 Apstrādātu tekstilšķiedru atkritumi</t>
  </si>
  <si>
    <t xml:space="preserve">040299 Citi šīs grupas atkritumi </t>
  </si>
  <si>
    <t>150109 Auduma iepakojums</t>
  </si>
  <si>
    <t>191208 Tekstila atkritumi</t>
  </si>
  <si>
    <t>200111 Tekstilizstrādājumi</t>
  </si>
  <si>
    <t>200110 Drēbes</t>
  </si>
  <si>
    <t xml:space="preserve">Atkritumu apjomi (tonnās), kas attiecināmas uz kopējiem tekstilmateriālu atkritumiem, neieskaitot Pētījuma ietvaros identificētās uz objektu atkritumiem attiecināmās klases </t>
  </si>
  <si>
    <t>200301 Nešķiroti sadzīves atkritumi [2]</t>
  </si>
  <si>
    <t xml:space="preserve">[2] Neietverot neškirotajos atkritumos potenciāli pieejamos lauksamniecības tekstila atkritumus. Izmantojot Latvijas Atkritumu saimniecibas uzņēmumu asociācijas (LASUA) biedru sniegtos datus par 2018.–2023. gadā veikto nešķiroto sadzīves atkritumu morfoloģisko analīžu rezultātiem atkritumu klasē “200301_Nešķiroti sadzīves atkritumi”,  tekstils veido 3,8 %  no visiem nešķirotajiem sadzīves atkritumiem. </t>
  </si>
  <si>
    <t>191212 Atkritumu mehāniskās apstrādes atkritumi (arī materiālu maisījumi), kuri neatbilst 191211 klasei [1]</t>
  </si>
  <si>
    <t>Stikla šķiedras tekstila atkritumu aprēķins</t>
  </si>
  <si>
    <t>Stikla šķiedras atkritumi                          (atkritumu klase - 101103, tonnas [2]</t>
  </si>
  <si>
    <t>[3] Aprēķinos izmantots pieņēmums, ka tekstila atkritumi (diegi, audumi, filci) veido 15% no stikla šķiedras atkritumiem (Valmieras stikla šķiedra)</t>
  </si>
  <si>
    <t>Stikla šķiedras tekstila atkritumu apjoms (stikla šķiedras tekstila izstrādājumu ražošanas uzņēmumi)</t>
  </si>
  <si>
    <t>Pēcpatēriņa stikla šķiedras tekstila atkritumi</t>
  </si>
  <si>
    <t>Ēku būvniecības atkritumi</t>
  </si>
  <si>
    <t>*</t>
  </si>
  <si>
    <t>Siltumtīklu rekonstrukcijas atkritumi [4]</t>
  </si>
  <si>
    <t>* stikla šķiedras tekstila atkritumi iekļauti ēku būvniecībā radīto tekstila atkritumu apjomā</t>
  </si>
  <si>
    <t xml:space="preserve">Stikla šķiedru tekstila atkritumu apjoms </t>
  </si>
  <si>
    <t>Stikla šķiedras tekstila atkritumu avots</t>
  </si>
  <si>
    <t>Stikla šķiedras tekstila atkritumu apjoms, tonnas</t>
  </si>
  <si>
    <t>* stikla šķiedras tekstila atkritumi iekļauti ēku būvniecībā radīto tekstila atkritumu apjoma aprēķinā</t>
  </si>
  <si>
    <t>Avoti: Latvijas siltumagādes un dzesēšanas sistēmu attīstība (VPP), MK 07.03.1017. MK noteikumi Nr. 135 "Darbības programmas "Izaugsme un nodarbinātība" 4.3.1. specifiskā atbalsta mērķa "Veicināt energoefektivitāti un vietējo AER izmantošanu centralizētajā siltumapgādē" pirmās projektu iesniegumu atlases kārtas īstenošanas noteikumi", Celtniecības normas un noteikumi. Iekārtu un cauruļvadu siltumizolācija (СНиП 2.04.14-88)</t>
  </si>
  <si>
    <t>[4] Aprēķinā tiek izmantots pieņēmums, ka gadā tiek rekonstruēti 7km siltumtīklu un stikla šķiedras tekstila atkritumi veido 0.5 tonnas uz 1 km siltumtrases</t>
  </si>
  <si>
    <t xml:space="preserve">[1] atkritumu klasē “020199_Citi šīs grupas atkritumi” lauksaimniecības tekstils, ņemot vērā ilglaicīgo atkārtoto izmantošanu, veido 2 % no visa apjoma; </t>
  </si>
  <si>
    <t>[2] atkritumu klasē “200301_Nešķiroti sadzīves atkritumi” kopumā tekstils veido 3,8 % (*1) no visiem nešķirotajiem atkritumiem.</t>
  </si>
  <si>
    <t>(*1) Vidējais Latvijas sadzīves atkritumu apsaimniekošanas poligonu rādītājs, kas aprēķināts, izmantojot Latvijas Atkritumu saimniecibas uzņēmumu asociācijas (LASUA) biedru sniegtos datus par 2018.–2023. gadā veikto nešķiroto sadzīves atkritumu morfoloģisko analīžu rezultātiem.</t>
  </si>
  <si>
    <t>[1] uz ēkas būvniecību ir attiecināmi visas 17. nodaļas atkritumu klases, izņemot 170301,170302, 170303, 170503, 170504, 170505, 170506, 170507, 170508 klases;</t>
  </si>
  <si>
    <t xml:space="preserve">[2] minētajās klasēs vidēji 35 % no visiem atkritumiem būs attiecināmi uz ēku būvniecību un nojaukšanu; </t>
  </si>
  <si>
    <t xml:space="preserve">[3] tekstilizstrādājumu īpatsvars ēku būvniecības un nojaukšanas atkritumos 0,2 %. </t>
  </si>
  <si>
    <t>Piezīmes:</t>
  </si>
  <si>
    <t xml:space="preserve">[1] Varbūtība, ka pašlaik īstenotajos ceļu būves projektos tiek izmantots ģeotekstils vai ģeošķiedra ir 30 % gadījumu (plānots, ka nākotnē šis īpatsvars pieaugs), tādējādi arī frēzētā ceļu materiālā būs klātesošs ģeotekstils 30 % gadījumu; </t>
  </si>
  <si>
    <t>[2] Ģeotekstila īpatsvars asfaltētā ceļa kārtā ir 0,15 %.</t>
  </si>
  <si>
    <r>
      <t xml:space="preserve">Pētījuma ietvaros izvērtējamo objektu atkritumu apjoms un to izrēķinātais īpatsvars no kopējā tekstilmateriālu atkritumu apjoma (tonnās) (izmantojot Pētījuma ietvaros iegūtos datus par objektu atkritumiem un </t>
    </r>
    <r>
      <rPr>
        <b/>
        <i/>
        <sz val="10"/>
        <color rgb="FF000000"/>
        <rFont val="Arial Narrow"/>
        <family val="2"/>
      </rPr>
      <t>(Latvijas Vides ģeoloģijas un meteoroloģijas centrs, 2022)</t>
    </r>
    <r>
      <rPr>
        <b/>
        <sz val="10"/>
        <color rgb="FF000000"/>
        <rFont val="Arial Narrow"/>
        <family val="2"/>
      </rPr>
      <t xml:space="preserve"> par kopējo tekstila atkritumu apjomu (tonnās)).</t>
    </r>
  </si>
  <si>
    <r>
      <t>Pētījuma ietvaros izvērtējamo Objektu atkritumu īpatsvars kopējā tekstila atkritumu masā (%)</t>
    </r>
    <r>
      <rPr>
        <b/>
        <vertAlign val="superscript"/>
        <sz val="10"/>
        <color rgb="FF000000"/>
        <rFont val="Arial Narrow"/>
        <family val="2"/>
      </rPr>
      <t>12</t>
    </r>
  </si>
  <si>
    <r>
      <t>Pētījuma ietvaros izvērtējamo Objektu atkritumu īpatsvars kopējā tekstila atkritumu masā (%)</t>
    </r>
    <r>
      <rPr>
        <b/>
        <vertAlign val="superscript"/>
        <sz val="10"/>
        <color rgb="FF000000"/>
        <rFont val="Arial Narrow"/>
        <family val="2"/>
      </rPr>
      <t>13</t>
    </r>
  </si>
  <si>
    <t xml:space="preserve">[1] Atbilstoši novērtējumam, kas sniegts analizējot uzņēmumu sniegtos datus priekš “Veidlapa Nr. 3 – Atkritumi. Pārskats par atkritumiem" un šo uzņēmumu piesārņojošas darbības  atļaujas,  var secināt, ka atkritumu klasē "191212_Atkritumu mehāniskās apstrādes atkritumi (arī materiālu maisījumi), kuri neatbilst 191211 klasei" analizējamais apjoms ir 86 % no visas klases atkritumiem, no kuriem (atbilstoši poligonu morfoloģiskajam sastāvam par 191212. klasi), tekstila atkritumi  vidēji veido 10,4 %. </t>
  </si>
  <si>
    <t>Apzīmējums kartē</t>
  </si>
  <si>
    <t>1A</t>
  </si>
  <si>
    <t>SIA "VIA"</t>
  </si>
  <si>
    <t>2A</t>
  </si>
  <si>
    <t>SIA "CTB"</t>
  </si>
  <si>
    <t>3A</t>
  </si>
  <si>
    <t>SIA "A-Land"</t>
  </si>
  <si>
    <t>4A</t>
  </si>
  <si>
    <t>SIA “SC GRUPA”</t>
  </si>
  <si>
    <t>5A</t>
  </si>
  <si>
    <t>SIA “STRABAG”</t>
  </si>
  <si>
    <t>6A</t>
  </si>
  <si>
    <t>SIA "Ceļu Emulsija-HL"</t>
  </si>
  <si>
    <t>7A</t>
  </si>
  <si>
    <t>SIA "LIKTENIS"</t>
  </si>
  <si>
    <t>8A</t>
  </si>
  <si>
    <t>SIA "Ceļu būvniecības sabiedrība "Igate"</t>
  </si>
  <si>
    <t>9A</t>
  </si>
  <si>
    <t>SIA ”Ceļu būvniecības sabiedrība "Igate" “Igates asfaltbetona rūpnīca”</t>
  </si>
  <si>
    <t>10A</t>
  </si>
  <si>
    <t>11A</t>
  </si>
  <si>
    <t>12A</t>
  </si>
  <si>
    <t>SIA "BARKENTINA"</t>
  </si>
  <si>
    <t>13A</t>
  </si>
  <si>
    <t>AS "CEĻU PĀRVALDE"</t>
  </si>
  <si>
    <t>14A</t>
  </si>
  <si>
    <t>SIA ”Ceļu būvniecības sabiedrība "Igate" struktūrvienība “Asfaltbetona ražotne”</t>
  </si>
  <si>
    <t>15A</t>
  </si>
  <si>
    <t>SIA "Vianova"</t>
  </si>
  <si>
    <t>16A</t>
  </si>
  <si>
    <t>AS "A.C.B."</t>
  </si>
  <si>
    <t>17A</t>
  </si>
  <si>
    <t>SIA "Īpašumi EG"</t>
  </si>
  <si>
    <t>18A</t>
  </si>
  <si>
    <t>SIA "BINDERS"</t>
  </si>
  <si>
    <t>19A</t>
  </si>
  <si>
    <t>20A</t>
  </si>
  <si>
    <t>SIA "LOĢISTIKA AG"</t>
  </si>
  <si>
    <t>21A</t>
  </si>
  <si>
    <t>SIA "LIMBAŽU CEĻI"</t>
  </si>
  <si>
    <t>22A</t>
  </si>
  <si>
    <t>SIA "8 CBR"</t>
  </si>
  <si>
    <t>23A</t>
  </si>
  <si>
    <t>VAS "Latvijas autoceļu uzturētājs"</t>
  </si>
  <si>
    <t>24A</t>
  </si>
  <si>
    <t>25A</t>
  </si>
  <si>
    <t>26A</t>
  </si>
  <si>
    <t>27A</t>
  </si>
  <si>
    <t>SIA "Krustpils"</t>
  </si>
  <si>
    <t>28A</t>
  </si>
  <si>
    <t>SIA "OŠUKALNS"</t>
  </si>
  <si>
    <t>29A</t>
  </si>
  <si>
    <t>SIA "VLAKON"</t>
  </si>
  <si>
    <t>30A</t>
  </si>
  <si>
    <t>SIA "ACBR"</t>
  </si>
  <si>
    <t>31A</t>
  </si>
  <si>
    <t>SIA "Matthai Latvija"</t>
  </si>
  <si>
    <t>32A</t>
  </si>
  <si>
    <t>SIA "Latgales Ceļdaris"</t>
  </si>
  <si>
    <t>33A</t>
  </si>
  <si>
    <t>34A</t>
  </si>
  <si>
    <t>Potenciālie transportbūvju tekstila pārstrādes operatori: asfaltbetona ražošanas uzņēmumi Latvijā un to ražošanas jaudas.</t>
  </si>
  <si>
    <t>Asfaltbetona ražošanas jauda atbilstoši izsniegtajai piesārņojošās darbības atļaujai, t/gadā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</si>
</sst>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
    <numFmt numFmtId="166" formatCode="0.0%"/>
  </numFmts>
  <fonts count="48" x14ac:knownFonts="1">
    <font>
      <sz val="11"/>
      <color theme="1"/>
      <name val="Calibri"/>
      <family val="2"/>
      <scheme val="minor"/>
    </font>
    <font>
      <sz val="11"/>
      <color theme="1"/>
      <name val="Calibri"/>
      <family val="2"/>
      <charset val="186"/>
      <scheme val="minor"/>
    </font>
    <font>
      <sz val="10"/>
      <color rgb="FF000000"/>
      <name val="Arial Narrow"/>
      <family val="2"/>
    </font>
    <font>
      <b/>
      <sz val="11"/>
      <color theme="1"/>
      <name val="Calibri"/>
      <family val="2"/>
      <scheme val="minor"/>
    </font>
    <font>
      <b/>
      <sz val="10"/>
      <color rgb="FF000000"/>
      <name val="Arial Narrow"/>
      <family val="2"/>
    </font>
    <font>
      <sz val="9"/>
      <color rgb="FF000000"/>
      <name val="Arial Narrow"/>
      <family val="2"/>
    </font>
    <font>
      <b/>
      <sz val="11"/>
      <color rgb="FF000000"/>
      <name val="Calibri"/>
      <family val="2"/>
    </font>
    <font>
      <b/>
      <sz val="9"/>
      <color rgb="FFFFFFFF"/>
      <name val="Arial Narrow"/>
      <family val="2"/>
    </font>
    <font>
      <sz val="10"/>
      <color theme="1"/>
      <name val="Calibri"/>
      <family val="2"/>
      <scheme val="minor"/>
    </font>
    <font>
      <b/>
      <sz val="10"/>
      <color theme="1"/>
      <name val="Arial Narrow"/>
      <family val="2"/>
    </font>
    <font>
      <b/>
      <sz val="9"/>
      <color theme="1"/>
      <name val="Arial Narrow"/>
      <family val="2"/>
    </font>
    <font>
      <b/>
      <sz val="11"/>
      <color theme="1"/>
      <name val="Calibri"/>
      <family val="2"/>
      <charset val="186"/>
      <scheme val="minor"/>
    </font>
    <font>
      <i/>
      <sz val="8"/>
      <color theme="1"/>
      <name val="Calibri"/>
      <family val="2"/>
      <charset val="186"/>
      <scheme val="minor"/>
    </font>
    <font>
      <sz val="11"/>
      <color theme="0"/>
      <name val="Calibri"/>
      <family val="2"/>
      <scheme val="minor"/>
    </font>
    <font>
      <sz val="10"/>
      <name val="Arial"/>
      <family val="2"/>
      <charset val="186"/>
    </font>
    <font>
      <b/>
      <sz val="11"/>
      <color theme="0"/>
      <name val="Calibri"/>
      <family val="2"/>
      <charset val="186"/>
      <scheme val="minor"/>
    </font>
    <font>
      <sz val="11"/>
      <color rgb="FF000000"/>
      <name val="Calibri"/>
      <family val="2"/>
      <charset val="186"/>
    </font>
    <font>
      <b/>
      <sz val="11"/>
      <color theme="0"/>
      <name val="Calibri"/>
      <family val="2"/>
    </font>
    <font>
      <sz val="11"/>
      <color theme="1"/>
      <name val="Arial Narrow"/>
      <family val="2"/>
    </font>
    <font>
      <sz val="11"/>
      <name val="Arial Narrow"/>
      <family val="2"/>
    </font>
    <font>
      <b/>
      <sz val="11"/>
      <color rgb="FF000000"/>
      <name val="Arial Narrow"/>
      <family val="2"/>
    </font>
    <font>
      <sz val="10"/>
      <color theme="0"/>
      <name val="Arial Narrow"/>
      <family val="2"/>
    </font>
    <font>
      <sz val="11"/>
      <color theme="0"/>
      <name val="Arial Narrow"/>
      <family val="2"/>
    </font>
    <font>
      <sz val="11"/>
      <color rgb="FF000000"/>
      <name val="Calibri"/>
      <family val="2"/>
    </font>
    <font>
      <sz val="10"/>
      <color theme="1"/>
      <name val="Arial Narrow"/>
      <family val="2"/>
    </font>
    <font>
      <b/>
      <sz val="10"/>
      <color theme="0"/>
      <name val="Arial Narrow"/>
      <family val="2"/>
    </font>
    <font>
      <b/>
      <sz val="11"/>
      <color theme="1"/>
      <name val="Arial Narrow"/>
      <family val="2"/>
    </font>
    <font>
      <i/>
      <sz val="10"/>
      <color theme="1"/>
      <name val="Arial Narrow"/>
      <family val="2"/>
    </font>
    <font>
      <b/>
      <i/>
      <sz val="11"/>
      <color theme="1"/>
      <name val="Arial Narrow"/>
      <family val="2"/>
    </font>
    <font>
      <sz val="11"/>
      <color theme="1"/>
      <name val="Calibri"/>
      <family val="2"/>
      <scheme val="minor"/>
    </font>
    <font>
      <b/>
      <u/>
      <sz val="10"/>
      <color theme="1"/>
      <name val="Arial Narrow"/>
      <family val="2"/>
    </font>
    <font>
      <i/>
      <sz val="8"/>
      <color theme="1"/>
      <name val="Arial Narrow"/>
      <family val="2"/>
    </font>
    <font>
      <sz val="11"/>
      <color rgb="FF3D3D3D"/>
      <name val="Arial Narrow"/>
      <family val="2"/>
    </font>
    <font>
      <sz val="11"/>
      <color rgb="FF44366C"/>
      <name val="Arial Narrow"/>
      <family val="2"/>
    </font>
    <font>
      <sz val="11"/>
      <color rgb="FF000000"/>
      <name val="Arial Narrow"/>
      <family val="2"/>
    </font>
    <font>
      <i/>
      <sz val="11"/>
      <color theme="1"/>
      <name val="Arial Narrow"/>
      <family val="2"/>
    </font>
    <font>
      <b/>
      <sz val="11"/>
      <name val="Arial Narrow"/>
      <family val="2"/>
    </font>
    <font>
      <b/>
      <sz val="14"/>
      <color rgb="FF000000"/>
      <name val="Arial Narrow"/>
      <family val="2"/>
    </font>
    <font>
      <b/>
      <sz val="11"/>
      <color theme="0"/>
      <name val="Arial Narrow"/>
      <family val="2"/>
    </font>
    <font>
      <sz val="8"/>
      <color theme="1"/>
      <name val="Arial Narrow"/>
      <family val="2"/>
    </font>
    <font>
      <sz val="11"/>
      <color rgb="FFFF0000"/>
      <name val="Arial Narrow"/>
      <family val="2"/>
    </font>
    <font>
      <b/>
      <u/>
      <sz val="11"/>
      <color theme="1"/>
      <name val="Arial Narrow"/>
      <family val="2"/>
    </font>
    <font>
      <b/>
      <i/>
      <sz val="10"/>
      <color rgb="FF000000"/>
      <name val="Arial Narrow"/>
      <family val="2"/>
    </font>
    <font>
      <b/>
      <vertAlign val="superscript"/>
      <sz val="10"/>
      <color rgb="FF000000"/>
      <name val="Arial Narrow"/>
      <family val="2"/>
    </font>
    <font>
      <sz val="10"/>
      <color theme="1"/>
      <name val="Arial Narrow"/>
      <family val="2"/>
      <charset val="186"/>
    </font>
    <font>
      <sz val="10"/>
      <color rgb="FF000000"/>
      <name val="Arial Narrow"/>
      <family val="2"/>
      <charset val="186"/>
    </font>
    <font>
      <sz val="10"/>
      <color theme="0"/>
      <name val="Arial Narrow"/>
      <family val="2"/>
      <charset val="186"/>
    </font>
    <font>
      <b/>
      <i/>
      <sz val="11"/>
      <color theme="1"/>
      <name val="Calibri"/>
      <family val="2"/>
      <charset val="186"/>
      <scheme val="minor"/>
    </font>
  </fonts>
  <fills count="7">
    <fill>
      <patternFill patternType="none"/>
    </fill>
    <fill>
      <patternFill patternType="gray125"/>
    </fill>
    <fill>
      <patternFill patternType="solid">
        <fgColor rgb="FF000000"/>
        <bgColor indexed="64"/>
      </patternFill>
    </fill>
    <fill>
      <patternFill patternType="solid">
        <fgColor theme="9"/>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bottom/>
      <diagonal/>
    </border>
    <border>
      <left style="thin">
        <color indexed="8"/>
      </left>
      <right/>
      <top style="thin">
        <color indexed="8"/>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s>
  <cellStyleXfs count="4">
    <xf numFmtId="0" fontId="0" fillId="0" borderId="0"/>
    <xf numFmtId="0" fontId="14" fillId="0" borderId="0"/>
    <xf numFmtId="0" fontId="23" fillId="0" borderId="0" applyBorder="0"/>
    <xf numFmtId="9" fontId="29" fillId="0" borderId="0" applyFont="0" applyFill="0" applyBorder="0" applyAlignment="0" applyProtection="0"/>
  </cellStyleXfs>
  <cellXfs count="212">
    <xf numFmtId="0" fontId="0" fillId="0" borderId="0" xfId="0"/>
    <xf numFmtId="0" fontId="3" fillId="0" borderId="0" xfId="0" applyFont="1"/>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0" xfId="0" applyFont="1"/>
    <xf numFmtId="0" fontId="8" fillId="0" borderId="0" xfId="0" applyFont="1" applyAlignment="1">
      <alignment wrapText="1"/>
    </xf>
    <xf numFmtId="0" fontId="0" fillId="0" borderId="0" xfId="0" applyAlignment="1">
      <alignment wrapText="1"/>
    </xf>
    <xf numFmtId="0" fontId="5" fillId="0" borderId="8" xfId="0" applyFont="1" applyBorder="1" applyAlignment="1">
      <alignment horizontal="center" vertical="center" wrapText="1"/>
    </xf>
    <xf numFmtId="0" fontId="9" fillId="0" borderId="0" xfId="0" applyFont="1"/>
    <xf numFmtId="0" fontId="10" fillId="2" borderId="5" xfId="0" applyFont="1" applyFill="1" applyBorder="1" applyAlignment="1">
      <alignment horizontal="center" vertical="center" wrapText="1"/>
    </xf>
    <xf numFmtId="0" fontId="6" fillId="0" borderId="0" xfId="0" applyFont="1"/>
    <xf numFmtId="1" fontId="0" fillId="0" borderId="0" xfId="0" applyNumberFormat="1"/>
    <xf numFmtId="0" fontId="11" fillId="0" borderId="0" xfId="0" applyFont="1"/>
    <xf numFmtId="0" fontId="12" fillId="0" borderId="0" xfId="0" applyFont="1"/>
    <xf numFmtId="0" fontId="1" fillId="0" borderId="0" xfId="0" applyFont="1"/>
    <xf numFmtId="1" fontId="11" fillId="0" borderId="9" xfId="0" applyNumberFormat="1" applyFont="1" applyBorder="1" applyAlignment="1">
      <alignment horizontal="center"/>
    </xf>
    <xf numFmtId="0" fontId="15" fillId="3" borderId="9" xfId="0" applyFont="1" applyFill="1" applyBorder="1"/>
    <xf numFmtId="0" fontId="17" fillId="3" borderId="9" xfId="0" applyFont="1" applyFill="1" applyBorder="1"/>
    <xf numFmtId="0" fontId="15" fillId="3" borderId="10" xfId="0" applyFont="1" applyFill="1" applyBorder="1"/>
    <xf numFmtId="0" fontId="17" fillId="3" borderId="10" xfId="0" applyFont="1" applyFill="1" applyBorder="1"/>
    <xf numFmtId="0" fontId="13" fillId="3" borderId="18" xfId="0" applyFont="1" applyFill="1" applyBorder="1"/>
    <xf numFmtId="1" fontId="1" fillId="0" borderId="0" xfId="0" applyNumberFormat="1" applyFont="1"/>
    <xf numFmtId="0" fontId="16" fillId="0" borderId="10" xfId="0" applyFont="1" applyBorder="1"/>
    <xf numFmtId="0" fontId="16" fillId="0" borderId="17" xfId="0" applyFont="1" applyBorder="1"/>
    <xf numFmtId="1" fontId="1" fillId="0" borderId="9" xfId="0" applyNumberFormat="1" applyFont="1" applyBorder="1"/>
    <xf numFmtId="0" fontId="1" fillId="0" borderId="19" xfId="0" applyFont="1" applyBorder="1"/>
    <xf numFmtId="0" fontId="1" fillId="0" borderId="20" xfId="0" applyFont="1" applyBorder="1"/>
    <xf numFmtId="0" fontId="15" fillId="0" borderId="0" xfId="0" applyFont="1"/>
    <xf numFmtId="0" fontId="11" fillId="0" borderId="9" xfId="0" applyFont="1" applyBorder="1" applyAlignment="1">
      <alignment horizontal="right"/>
    </xf>
    <xf numFmtId="0" fontId="16" fillId="0" borderId="9" xfId="0" applyFont="1" applyBorder="1"/>
    <xf numFmtId="0" fontId="16" fillId="0" borderId="0" xfId="0" applyFont="1"/>
    <xf numFmtId="0" fontId="18" fillId="0" borderId="0" xfId="0" applyFont="1"/>
    <xf numFmtId="0" fontId="2" fillId="0" borderId="3" xfId="0" applyFont="1" applyBorder="1" applyAlignment="1">
      <alignment horizontal="left" vertical="center"/>
    </xf>
    <xf numFmtId="9"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20" fillId="0" borderId="3" xfId="0" applyFont="1" applyBorder="1" applyAlignment="1">
      <alignment horizontal="right" vertical="center"/>
    </xf>
    <xf numFmtId="0" fontId="4" fillId="0" borderId="4" xfId="0" applyFont="1" applyBorder="1" applyAlignment="1">
      <alignment horizontal="center" vertical="center"/>
    </xf>
    <xf numFmtId="0" fontId="19" fillId="5" borderId="1" xfId="0" applyFont="1" applyFill="1" applyBorder="1" applyAlignment="1">
      <alignment horizontal="left" vertical="center"/>
    </xf>
    <xf numFmtId="0" fontId="19" fillId="5" borderId="2" xfId="0" applyFont="1" applyFill="1" applyBorder="1" applyAlignment="1">
      <alignment horizontal="center" vertical="center"/>
    </xf>
    <xf numFmtId="2" fontId="0" fillId="0" borderId="0" xfId="0" applyNumberFormat="1"/>
    <xf numFmtId="0" fontId="2" fillId="0" borderId="0" xfId="0" applyFont="1" applyAlignment="1">
      <alignment horizontal="left" vertical="center"/>
    </xf>
    <xf numFmtId="0" fontId="21" fillId="5" borderId="1" xfId="0" applyFont="1" applyFill="1" applyBorder="1" applyAlignment="1">
      <alignment horizontal="center" vertical="center"/>
    </xf>
    <xf numFmtId="0" fontId="22" fillId="5" borderId="0" xfId="0" applyFont="1" applyFill="1" applyAlignment="1">
      <alignment wrapText="1"/>
    </xf>
    <xf numFmtId="0" fontId="2" fillId="0" borderId="0" xfId="2" applyFont="1"/>
    <xf numFmtId="1" fontId="2" fillId="0" borderId="0" xfId="2" applyNumberFormat="1" applyFont="1" applyAlignment="1">
      <alignment horizontal="center"/>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wrapText="1"/>
    </xf>
    <xf numFmtId="0" fontId="2" fillId="0" borderId="21" xfId="2" applyFont="1" applyBorder="1"/>
    <xf numFmtId="1" fontId="2" fillId="0" borderId="21" xfId="2" applyNumberFormat="1" applyFont="1" applyBorder="1" applyAlignment="1">
      <alignment horizontal="center"/>
    </xf>
    <xf numFmtId="0" fontId="24" fillId="0" borderId="0" xfId="0" applyFont="1"/>
    <xf numFmtId="0" fontId="21" fillId="3" borderId="9" xfId="0" applyFont="1" applyFill="1" applyBorder="1"/>
    <xf numFmtId="0" fontId="25" fillId="3" borderId="9" xfId="0" applyFont="1" applyFill="1" applyBorder="1"/>
    <xf numFmtId="0" fontId="2" fillId="0" borderId="9" xfId="2" applyFont="1" applyBorder="1"/>
    <xf numFmtId="1" fontId="24" fillId="0" borderId="9" xfId="0" applyNumberFormat="1" applyFont="1" applyBorder="1" applyAlignment="1">
      <alignment horizontal="center"/>
    </xf>
    <xf numFmtId="0" fontId="20" fillId="0" borderId="9" xfId="0" applyFont="1" applyBorder="1" applyAlignment="1">
      <alignment horizontal="right" vertical="center"/>
    </xf>
    <xf numFmtId="1" fontId="3" fillId="0" borderId="9" xfId="0" applyNumberFormat="1" applyFont="1" applyBorder="1" applyAlignment="1">
      <alignment horizontal="center"/>
    </xf>
    <xf numFmtId="0" fontId="21" fillId="3" borderId="9" xfId="0" applyFont="1" applyFill="1" applyBorder="1" applyAlignment="1">
      <alignment vertical="top"/>
    </xf>
    <xf numFmtId="0" fontId="21" fillId="3" borderId="9" xfId="0" applyFont="1" applyFill="1" applyBorder="1" applyAlignment="1">
      <alignment horizontal="center" vertical="top"/>
    </xf>
    <xf numFmtId="0" fontId="21" fillId="3" borderId="9" xfId="0" applyFont="1" applyFill="1" applyBorder="1" applyAlignment="1">
      <alignment horizontal="center" vertical="top" wrapText="1"/>
    </xf>
    <xf numFmtId="0" fontId="24" fillId="0" borderId="9" xfId="0" applyFont="1" applyBorder="1" applyAlignment="1">
      <alignment wrapText="1"/>
    </xf>
    <xf numFmtId="2" fontId="24" fillId="0" borderId="9" xfId="0" applyNumberFormat="1" applyFont="1" applyBorder="1" applyAlignment="1">
      <alignment horizontal="center"/>
    </xf>
    <xf numFmtId="0" fontId="24" fillId="0" borderId="9" xfId="0" applyFont="1" applyBorder="1"/>
    <xf numFmtId="0" fontId="26" fillId="0" borderId="0" xfId="0" applyFont="1"/>
    <xf numFmtId="0" fontId="4" fillId="0" borderId="0" xfId="0" applyFont="1"/>
    <xf numFmtId="0" fontId="27" fillId="0" borderId="0" xfId="0" applyFont="1"/>
    <xf numFmtId="0" fontId="24" fillId="0" borderId="9" xfId="0" applyFont="1" applyBorder="1" applyAlignment="1">
      <alignment horizontal="left" vertical="center" wrapText="1"/>
    </xf>
    <xf numFmtId="1" fontId="24" fillId="0" borderId="9" xfId="0" applyNumberFormat="1" applyFont="1" applyBorder="1" applyAlignment="1">
      <alignment horizontal="center" vertical="center" wrapText="1"/>
    </xf>
    <xf numFmtId="0" fontId="24" fillId="0" borderId="9" xfId="0" applyFont="1" applyBorder="1" applyAlignment="1">
      <alignment horizontal="justify" vertical="center" wrapText="1"/>
    </xf>
    <xf numFmtId="0" fontId="24" fillId="0" borderId="9" xfId="0" applyFont="1" applyBorder="1" applyAlignment="1">
      <alignment horizontal="center"/>
    </xf>
    <xf numFmtId="0" fontId="24" fillId="0" borderId="9" xfId="0" applyFont="1" applyBorder="1" applyAlignment="1">
      <alignment horizontal="right" wrapText="1"/>
    </xf>
    <xf numFmtId="164" fontId="24" fillId="0" borderId="9" xfId="0" applyNumberFormat="1" applyFont="1" applyBorder="1" applyAlignment="1">
      <alignment horizontal="center"/>
    </xf>
    <xf numFmtId="0" fontId="2" fillId="0" borderId="9" xfId="0" applyFont="1" applyBorder="1" applyAlignment="1">
      <alignment horizontal="right" vertical="center" wrapText="1"/>
    </xf>
    <xf numFmtId="164" fontId="4" fillId="0" borderId="9"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24" fillId="0" borderId="9" xfId="0" applyFont="1" applyBorder="1" applyAlignment="1">
      <alignment horizontal="left" vertical="center"/>
    </xf>
    <xf numFmtId="1" fontId="24" fillId="0" borderId="9" xfId="0" applyNumberFormat="1" applyFont="1" applyBorder="1"/>
    <xf numFmtId="0" fontId="9" fillId="0" borderId="9" xfId="0" applyFont="1" applyBorder="1" applyAlignment="1">
      <alignment horizontal="right"/>
    </xf>
    <xf numFmtId="1" fontId="9" fillId="0" borderId="9" xfId="0" applyNumberFormat="1" applyFont="1" applyBorder="1"/>
    <xf numFmtId="0" fontId="24" fillId="0" borderId="0" xfId="0" applyFont="1" applyAlignment="1">
      <alignment wrapText="1"/>
    </xf>
    <xf numFmtId="0" fontId="21" fillId="3" borderId="9" xfId="0" applyFont="1" applyFill="1" applyBorder="1" applyAlignment="1">
      <alignment vertical="top" wrapText="1"/>
    </xf>
    <xf numFmtId="0" fontId="24" fillId="6" borderId="9" xfId="0" applyFont="1" applyFill="1" applyBorder="1" applyAlignment="1">
      <alignment wrapText="1"/>
    </xf>
    <xf numFmtId="1" fontId="2" fillId="6" borderId="9" xfId="0" applyNumberFormat="1" applyFont="1" applyFill="1" applyBorder="1" applyAlignment="1">
      <alignment horizontal="center" vertical="center" wrapText="1"/>
    </xf>
    <xf numFmtId="164" fontId="2" fillId="6" borderId="9" xfId="0" applyNumberFormat="1" applyFont="1" applyFill="1" applyBorder="1" applyAlignment="1">
      <alignment horizontal="center" vertical="center" wrapText="1"/>
    </xf>
    <xf numFmtId="0" fontId="2" fillId="6" borderId="9" xfId="0" applyFont="1" applyFill="1" applyBorder="1" applyAlignment="1">
      <alignment horizontal="center" vertical="center" wrapText="1"/>
    </xf>
    <xf numFmtId="166" fontId="2" fillId="6" borderId="9" xfId="3" applyNumberFormat="1" applyFont="1" applyFill="1" applyBorder="1" applyAlignment="1">
      <alignment horizontal="center" vertical="center" wrapText="1"/>
    </xf>
    <xf numFmtId="0" fontId="31" fillId="0" borderId="0" xfId="0" applyFont="1"/>
    <xf numFmtId="0" fontId="22" fillId="3" borderId="9" xfId="0" applyFont="1" applyFill="1" applyBorder="1" applyAlignment="1">
      <alignment vertical="top"/>
    </xf>
    <xf numFmtId="0" fontId="22" fillId="3" borderId="9" xfId="0" applyFont="1" applyFill="1" applyBorder="1" applyAlignment="1">
      <alignment horizontal="center" vertical="top" wrapText="1"/>
    </xf>
    <xf numFmtId="0" fontId="22" fillId="3" borderId="9" xfId="0" applyFont="1" applyFill="1" applyBorder="1" applyAlignment="1">
      <alignment vertical="top" wrapText="1"/>
    </xf>
    <xf numFmtId="0" fontId="18" fillId="0" borderId="9" xfId="0" applyFont="1" applyBorder="1"/>
    <xf numFmtId="0" fontId="18" fillId="0" borderId="9" xfId="0" applyFont="1" applyBorder="1" applyAlignment="1">
      <alignment horizontal="center"/>
    </xf>
    <xf numFmtId="0" fontId="32" fillId="0" borderId="9" xfId="0" applyFont="1" applyBorder="1"/>
    <xf numFmtId="0" fontId="33" fillId="0" borderId="9" xfId="0" applyFont="1" applyBorder="1" applyAlignment="1">
      <alignment horizontal="center" vertical="center" wrapText="1"/>
    </xf>
    <xf numFmtId="0" fontId="18" fillId="3" borderId="9" xfId="0" applyFont="1" applyFill="1" applyBorder="1"/>
    <xf numFmtId="0" fontId="18" fillId="3" borderId="9" xfId="0" applyFont="1" applyFill="1" applyBorder="1" applyAlignment="1">
      <alignment horizontal="center"/>
    </xf>
    <xf numFmtId="1" fontId="18" fillId="0" borderId="9" xfId="0" applyNumberFormat="1" applyFont="1" applyBorder="1" applyAlignment="1">
      <alignment horizontal="center"/>
    </xf>
    <xf numFmtId="1" fontId="34" fillId="0" borderId="0" xfId="0" applyNumberFormat="1" applyFont="1" applyAlignment="1">
      <alignment horizontal="center"/>
    </xf>
    <xf numFmtId="1" fontId="19" fillId="0" borderId="9" xfId="0" applyNumberFormat="1" applyFont="1" applyBorder="1" applyAlignment="1">
      <alignment horizontal="center" vertical="top"/>
    </xf>
    <xf numFmtId="0" fontId="22" fillId="0" borderId="0" xfId="0" applyFont="1" applyAlignment="1">
      <alignment horizontal="center" vertical="top"/>
    </xf>
    <xf numFmtId="0" fontId="22" fillId="0" borderId="0" xfId="0" applyFont="1" applyAlignment="1">
      <alignment vertical="top"/>
    </xf>
    <xf numFmtId="0" fontId="26" fillId="0" borderId="9" xfId="0" applyFont="1" applyBorder="1"/>
    <xf numFmtId="1" fontId="26" fillId="0" borderId="9" xfId="0" applyNumberFormat="1" applyFont="1" applyBorder="1" applyAlignment="1">
      <alignment horizontal="center"/>
    </xf>
    <xf numFmtId="0" fontId="18" fillId="0" borderId="0" xfId="0" applyFont="1" applyAlignment="1">
      <alignment horizontal="center"/>
    </xf>
    <xf numFmtId="0" fontId="34" fillId="0" borderId="0" xfId="0" applyFont="1" applyAlignment="1">
      <alignment horizontal="center"/>
    </xf>
    <xf numFmtId="0" fontId="18" fillId="0" borderId="0" xfId="0" applyFont="1" applyAlignment="1">
      <alignment horizontal="left"/>
    </xf>
    <xf numFmtId="0" fontId="34" fillId="0" borderId="0" xfId="0" applyFont="1" applyAlignment="1">
      <alignment horizontal="center" wrapText="1"/>
    </xf>
    <xf numFmtId="4" fontId="34" fillId="0" borderId="0" xfId="0" applyNumberFormat="1" applyFont="1" applyAlignment="1">
      <alignment horizontal="center"/>
    </xf>
    <xf numFmtId="0" fontId="35" fillId="0" borderId="0" xfId="0" applyFont="1"/>
    <xf numFmtId="0" fontId="18" fillId="3" borderId="19" xfId="0" applyFont="1" applyFill="1" applyBorder="1" applyAlignment="1">
      <alignment horizontal="center"/>
    </xf>
    <xf numFmtId="164" fontId="18" fillId="0" borderId="9" xfId="0" applyNumberFormat="1" applyFont="1" applyBorder="1" applyAlignment="1">
      <alignment horizontal="center"/>
    </xf>
    <xf numFmtId="0" fontId="36" fillId="0" borderId="0" xfId="0" applyFont="1"/>
    <xf numFmtId="0" fontId="19" fillId="0" borderId="0" xfId="0" applyFont="1"/>
    <xf numFmtId="0" fontId="18" fillId="3" borderId="0" xfId="0" applyFont="1" applyFill="1"/>
    <xf numFmtId="0" fontId="18" fillId="3" borderId="10" xfId="0" applyFont="1" applyFill="1" applyBorder="1" applyAlignment="1">
      <alignment horizontal="center"/>
    </xf>
    <xf numFmtId="0" fontId="36" fillId="0" borderId="9" xfId="0" applyFont="1" applyBorder="1"/>
    <xf numFmtId="1" fontId="36" fillId="0" borderId="9" xfId="0" applyNumberFormat="1" applyFont="1" applyBorder="1" applyAlignment="1">
      <alignment horizontal="center"/>
    </xf>
    <xf numFmtId="2" fontId="34" fillId="0" borderId="0" xfId="0" applyNumberFormat="1" applyFont="1" applyAlignment="1">
      <alignment horizontal="center"/>
    </xf>
    <xf numFmtId="165" fontId="34" fillId="0" borderId="0" xfId="0" applyNumberFormat="1" applyFont="1" applyAlignment="1">
      <alignment horizontal="center" wrapText="1"/>
    </xf>
    <xf numFmtId="0" fontId="34" fillId="0" borderId="0" xfId="0" applyFont="1" applyAlignment="1">
      <alignment horizontal="center" vertical="center" wrapText="1"/>
    </xf>
    <xf numFmtId="0" fontId="20" fillId="0" borderId="0" xfId="0" applyFont="1" applyAlignment="1">
      <alignment horizontal="center" vertical="center" wrapText="1"/>
    </xf>
    <xf numFmtId="0" fontId="37" fillId="0" borderId="0" xfId="0" applyFont="1"/>
    <xf numFmtId="0" fontId="18" fillId="0" borderId="0" xfId="0" applyFont="1" applyAlignment="1">
      <alignment wrapText="1"/>
    </xf>
    <xf numFmtId="0" fontId="38" fillId="3" borderId="10" xfId="0" applyFont="1" applyFill="1" applyBorder="1"/>
    <xf numFmtId="0" fontId="22" fillId="3" borderId="9" xfId="0" applyFont="1" applyFill="1" applyBorder="1"/>
    <xf numFmtId="0" fontId="38" fillId="3" borderId="9" xfId="0" applyFont="1" applyFill="1" applyBorder="1"/>
    <xf numFmtId="0" fontId="34" fillId="0" borderId="10" xfId="0" applyFont="1" applyBorder="1"/>
    <xf numFmtId="0" fontId="34" fillId="0" borderId="17" xfId="0" applyFont="1" applyBorder="1"/>
    <xf numFmtId="1" fontId="18" fillId="0" borderId="9" xfId="0" applyNumberFormat="1" applyFont="1" applyBorder="1"/>
    <xf numFmtId="0" fontId="18" fillId="0" borderId="19" xfId="0" applyFont="1" applyBorder="1"/>
    <xf numFmtId="0" fontId="18" fillId="0" borderId="20" xfId="0" applyFont="1" applyBorder="1"/>
    <xf numFmtId="0" fontId="34" fillId="0" borderId="18" xfId="0" applyFont="1" applyBorder="1"/>
    <xf numFmtId="1" fontId="18" fillId="0" borderId="10" xfId="0" applyNumberFormat="1" applyFont="1" applyBorder="1"/>
    <xf numFmtId="0" fontId="20" fillId="0" borderId="16" xfId="0" applyFont="1" applyBorder="1" applyAlignment="1">
      <alignment horizontal="right"/>
    </xf>
    <xf numFmtId="1" fontId="26" fillId="0" borderId="16" xfId="0" applyNumberFormat="1" applyFont="1" applyBorder="1"/>
    <xf numFmtId="1" fontId="26" fillId="0" borderId="0" xfId="0" applyNumberFormat="1" applyFont="1"/>
    <xf numFmtId="0" fontId="38" fillId="0" borderId="0" xfId="0" applyFont="1"/>
    <xf numFmtId="0" fontId="26" fillId="0" borderId="9" xfId="0" applyFont="1" applyBorder="1" applyAlignment="1">
      <alignment horizontal="right"/>
    </xf>
    <xf numFmtId="0" fontId="39" fillId="0" borderId="0" xfId="0" applyFont="1"/>
    <xf numFmtId="0" fontId="22" fillId="3" borderId="13" xfId="0" applyFont="1" applyFill="1" applyBorder="1" applyAlignment="1">
      <alignment vertical="top"/>
    </xf>
    <xf numFmtId="0" fontId="22" fillId="3" borderId="13" xfId="0" applyFont="1" applyFill="1" applyBorder="1" applyAlignment="1">
      <alignment horizontal="center" vertical="top"/>
    </xf>
    <xf numFmtId="0" fontId="22" fillId="3" borderId="9" xfId="0" applyFont="1" applyFill="1" applyBorder="1" applyAlignment="1">
      <alignment horizontal="center" vertical="top"/>
    </xf>
    <xf numFmtId="0" fontId="18" fillId="0" borderId="9" xfId="0" applyFont="1" applyBorder="1" applyAlignment="1">
      <alignment horizontal="left"/>
    </xf>
    <xf numFmtId="0" fontId="34" fillId="0" borderId="9" xfId="0" applyFont="1" applyBorder="1" applyAlignment="1">
      <alignment horizontal="center"/>
    </xf>
    <xf numFmtId="0" fontId="34" fillId="0" borderId="9" xfId="0" applyFont="1" applyBorder="1" applyAlignment="1">
      <alignment horizontal="center" wrapText="1"/>
    </xf>
    <xf numFmtId="4" fontId="34" fillId="0" borderId="9" xfId="0" applyNumberFormat="1" applyFont="1" applyBorder="1" applyAlignment="1">
      <alignment horizontal="center"/>
    </xf>
    <xf numFmtId="0" fontId="18" fillId="0" borderId="9" xfId="0" applyFont="1" applyBorder="1" applyAlignment="1">
      <alignment horizontal="right"/>
    </xf>
    <xf numFmtId="2" fontId="18" fillId="0" borderId="9" xfId="0" applyNumberFormat="1" applyFont="1" applyBorder="1" applyAlignment="1">
      <alignment horizontal="center"/>
    </xf>
    <xf numFmtId="2" fontId="34" fillId="0" borderId="9" xfId="0" applyNumberFormat="1" applyFont="1" applyBorder="1" applyAlignment="1">
      <alignment horizontal="center"/>
    </xf>
    <xf numFmtId="2" fontId="34" fillId="0" borderId="9" xfId="0" applyNumberFormat="1" applyFont="1" applyBorder="1" applyAlignment="1">
      <alignment horizontal="center" wrapText="1"/>
    </xf>
    <xf numFmtId="2" fontId="18" fillId="0" borderId="0" xfId="0" applyNumberFormat="1" applyFont="1" applyAlignment="1">
      <alignment horizontal="center"/>
    </xf>
    <xf numFmtId="0" fontId="18" fillId="0" borderId="0" xfId="0" applyFont="1" applyAlignment="1">
      <alignment horizontal="right"/>
    </xf>
    <xf numFmtId="0" fontId="22" fillId="3" borderId="0" xfId="0" applyFont="1" applyFill="1" applyAlignment="1">
      <alignment horizontal="center" vertical="top" wrapText="1"/>
    </xf>
    <xf numFmtId="0" fontId="18" fillId="0" borderId="9" xfId="0" applyFont="1" applyBorder="1" applyAlignment="1">
      <alignment horizontal="left" wrapText="1"/>
    </xf>
    <xf numFmtId="0" fontId="32" fillId="0" borderId="9" xfId="0" applyFont="1" applyBorder="1" applyAlignment="1">
      <alignment horizontal="center"/>
    </xf>
    <xf numFmtId="0" fontId="19" fillId="0" borderId="9" xfId="0" applyFont="1" applyBorder="1"/>
    <xf numFmtId="0" fontId="19" fillId="0" borderId="9" xfId="0" applyFont="1" applyBorder="1" applyAlignment="1">
      <alignment horizontal="center"/>
    </xf>
    <xf numFmtId="0" fontId="40" fillId="0" borderId="0" xfId="0" applyFont="1"/>
    <xf numFmtId="0" fontId="22" fillId="4" borderId="0" xfId="0" applyFont="1" applyFill="1" applyAlignment="1">
      <alignment horizontal="center" wrapText="1"/>
    </xf>
    <xf numFmtId="0" fontId="22" fillId="4" borderId="14" xfId="0" applyFont="1" applyFill="1" applyBorder="1"/>
    <xf numFmtId="0" fontId="18" fillId="4" borderId="0" xfId="0" applyFont="1" applyFill="1"/>
    <xf numFmtId="0" fontId="18" fillId="0" borderId="0" xfId="0" applyFont="1" applyAlignment="1">
      <alignment vertical="top"/>
    </xf>
    <xf numFmtId="0" fontId="19" fillId="0" borderId="11" xfId="1" applyFont="1" applyBorder="1" applyAlignment="1">
      <alignment horizontal="left" vertical="top"/>
    </xf>
    <xf numFmtId="164" fontId="19" fillId="0" borderId="12" xfId="1" applyNumberFormat="1" applyFont="1" applyBorder="1" applyAlignment="1">
      <alignment horizontal="center" vertical="top"/>
    </xf>
    <xf numFmtId="2" fontId="19" fillId="0" borderId="9" xfId="1" applyNumberFormat="1" applyFont="1" applyBorder="1" applyAlignment="1">
      <alignment horizontal="center" vertical="top"/>
    </xf>
    <xf numFmtId="2" fontId="19" fillId="0" borderId="0" xfId="1" applyNumberFormat="1" applyFont="1" applyAlignment="1">
      <alignment horizontal="left" vertical="top"/>
    </xf>
    <xf numFmtId="164" fontId="19" fillId="0" borderId="11" xfId="1" applyNumberFormat="1" applyFont="1" applyBorder="1" applyAlignment="1">
      <alignment horizontal="center" vertical="top"/>
    </xf>
    <xf numFmtId="0" fontId="18" fillId="0" borderId="14" xfId="0" applyFont="1" applyBorder="1" applyAlignment="1">
      <alignment horizontal="center"/>
    </xf>
    <xf numFmtId="0" fontId="18" fillId="0" borderId="11" xfId="0" applyFont="1" applyBorder="1" applyAlignment="1">
      <alignment horizontal="left" vertical="top"/>
    </xf>
    <xf numFmtId="164" fontId="18" fillId="0" borderId="12" xfId="0" applyNumberFormat="1" applyFont="1" applyBorder="1" applyAlignment="1">
      <alignment horizontal="center" vertical="top"/>
    </xf>
    <xf numFmtId="164" fontId="19" fillId="0" borderId="15" xfId="1" applyNumberFormat="1" applyFont="1" applyBorder="1" applyAlignment="1">
      <alignment horizontal="center" vertical="top"/>
    </xf>
    <xf numFmtId="164" fontId="19" fillId="0" borderId="9" xfId="1" applyNumberFormat="1" applyFont="1" applyBorder="1" applyAlignment="1">
      <alignment horizontal="center" vertical="top"/>
    </xf>
    <xf numFmtId="0" fontId="18" fillId="3" borderId="13" xfId="0" applyFont="1" applyFill="1" applyBorder="1" applyAlignment="1">
      <alignment horizontal="center"/>
    </xf>
    <xf numFmtId="1" fontId="18" fillId="0" borderId="13" xfId="0" applyNumberFormat="1" applyFont="1" applyBorder="1" applyAlignment="1">
      <alignment horizontal="center"/>
    </xf>
    <xf numFmtId="1" fontId="19" fillId="0" borderId="14" xfId="0" applyNumberFormat="1" applyFont="1" applyBorder="1" applyAlignment="1">
      <alignment horizontal="center" vertical="top"/>
    </xf>
    <xf numFmtId="1" fontId="26" fillId="0" borderId="14" xfId="0" applyNumberFormat="1" applyFont="1" applyBorder="1" applyAlignment="1">
      <alignment horizontal="center"/>
    </xf>
    <xf numFmtId="0" fontId="19" fillId="0" borderId="9" xfId="0" applyFont="1" applyBorder="1" applyAlignment="1">
      <alignment horizontal="left" vertical="center" wrapText="1"/>
    </xf>
    <xf numFmtId="0" fontId="33" fillId="0" borderId="0" xfId="0" applyFont="1" applyAlignment="1">
      <alignment horizontal="left" vertical="center" wrapText="1"/>
    </xf>
    <xf numFmtId="0" fontId="32" fillId="0" borderId="0" xfId="0" applyFont="1"/>
    <xf numFmtId="164" fontId="18" fillId="0" borderId="0" xfId="0" applyNumberFormat="1" applyFont="1" applyAlignment="1">
      <alignment horizontal="center"/>
    </xf>
    <xf numFmtId="0" fontId="18" fillId="0" borderId="12" xfId="0" applyFont="1" applyBorder="1" applyAlignment="1">
      <alignment horizontal="left" vertical="top"/>
    </xf>
    <xf numFmtId="164" fontId="18" fillId="0" borderId="9" xfId="0" applyNumberFormat="1" applyFont="1" applyBorder="1" applyAlignment="1">
      <alignment horizontal="center" vertical="top"/>
    </xf>
    <xf numFmtId="0" fontId="22" fillId="3" borderId="9" xfId="0" applyFont="1" applyFill="1" applyBorder="1" applyAlignment="1">
      <alignment horizontal="center" wrapText="1"/>
    </xf>
    <xf numFmtId="164" fontId="18" fillId="0" borderId="11" xfId="0" applyNumberFormat="1" applyFont="1" applyBorder="1" applyAlignment="1">
      <alignment horizontal="center" vertical="top"/>
    </xf>
    <xf numFmtId="164" fontId="18" fillId="0" borderId="10" xfId="0" applyNumberFormat="1" applyFont="1" applyBorder="1" applyAlignment="1">
      <alignment horizontal="center"/>
    </xf>
    <xf numFmtId="164" fontId="18" fillId="0" borderId="16" xfId="0" applyNumberFormat="1" applyFont="1" applyBorder="1" applyAlignment="1">
      <alignment horizontal="center"/>
    </xf>
    <xf numFmtId="0" fontId="26" fillId="0" borderId="10" xfId="0" applyFont="1" applyBorder="1"/>
    <xf numFmtId="1" fontId="26" fillId="0" borderId="10" xfId="0" applyNumberFormat="1" applyFont="1" applyBorder="1" applyAlignment="1">
      <alignment horizontal="center"/>
    </xf>
    <xf numFmtId="0" fontId="18" fillId="0" borderId="16" xfId="0" applyFont="1" applyBorder="1"/>
    <xf numFmtId="0" fontId="18" fillId="0" borderId="16" xfId="0" applyFont="1" applyBorder="1" applyAlignment="1">
      <alignment horizontal="center"/>
    </xf>
    <xf numFmtId="0" fontId="41" fillId="0" borderId="0" xfId="0" applyFont="1"/>
    <xf numFmtId="0" fontId="4" fillId="6" borderId="9" xfId="0" applyFont="1" applyFill="1" applyBorder="1" applyAlignment="1">
      <alignment horizontal="left" vertical="center" wrapText="1"/>
    </xf>
    <xf numFmtId="0" fontId="20" fillId="0" borderId="0" xfId="0" applyFont="1"/>
    <xf numFmtId="0" fontId="20" fillId="0" borderId="0" xfId="0" applyFont="1" applyAlignment="1">
      <alignment horizontal="right"/>
    </xf>
    <xf numFmtId="1" fontId="18" fillId="0" borderId="0" xfId="0" applyNumberFormat="1" applyFont="1"/>
    <xf numFmtId="0" fontId="19" fillId="4" borderId="9" xfId="0" applyFont="1" applyFill="1" applyBorder="1"/>
    <xf numFmtId="0" fontId="19" fillId="4" borderId="9" xfId="0" applyFont="1" applyFill="1" applyBorder="1" applyAlignment="1" applyProtection="1">
      <alignment horizontal="center"/>
      <protection locked="0"/>
    </xf>
    <xf numFmtId="0" fontId="9" fillId="0" borderId="0" xfId="0" applyFont="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vertical="center" wrapText="1"/>
    </xf>
    <xf numFmtId="0" fontId="44" fillId="0" borderId="4" xfId="0" applyFont="1" applyBorder="1" applyAlignment="1">
      <alignment horizontal="center" vertical="center" wrapText="1"/>
    </xf>
    <xf numFmtId="0" fontId="45" fillId="0" borderId="4" xfId="0" applyFont="1" applyBorder="1" applyAlignment="1">
      <alignment horizontal="center" vertical="center" wrapText="1"/>
    </xf>
    <xf numFmtId="0" fontId="46" fillId="2" borderId="1"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7" fillId="0" borderId="0" xfId="0" applyFont="1"/>
    <xf numFmtId="0" fontId="4" fillId="0" borderId="0" xfId="0" applyFont="1" applyAlignment="1">
      <alignment horizontal="justify" vertical="center"/>
    </xf>
    <xf numFmtId="0" fontId="0" fillId="0" borderId="0" xfId="0"/>
    <xf numFmtId="0" fontId="18" fillId="0" borderId="0" xfId="0" applyFont="1" applyAlignment="1">
      <alignment horizontal="center"/>
    </xf>
    <xf numFmtId="0" fontId="4" fillId="0" borderId="0" xfId="0" applyFont="1" applyAlignment="1">
      <alignment horizontal="justify" vertical="center" wrapText="1"/>
    </xf>
    <xf numFmtId="0" fontId="3" fillId="0" borderId="0" xfId="0" applyFont="1" applyAlignment="1">
      <alignment wrapText="1"/>
    </xf>
  </cellXfs>
  <cellStyles count="4">
    <cellStyle name="Normal 2" xfId="1" xr:uid="{00000000-0005-0000-0000-000001000000}"/>
    <cellStyle name="Normal 3" xfId="2" xr:uid="{00000000-0005-0000-0000-000002000000}"/>
    <cellStyle name="Parasts" xfId="0" builtinId="0"/>
    <cellStyle name="Procenti"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9"/>
  <sheetViews>
    <sheetView topLeftCell="A46" zoomScale="80" zoomScaleNormal="80" workbookViewId="0">
      <selection activeCell="A5" sqref="A5:G5"/>
    </sheetView>
  </sheetViews>
  <sheetFormatPr defaultRowHeight="15" x14ac:dyDescent="0.25"/>
  <cols>
    <col min="1" max="1" width="13.28515625" customWidth="1"/>
    <col min="2" max="2" width="196.85546875" customWidth="1"/>
    <col min="3" max="4" width="9.7109375" bestFit="1" customWidth="1"/>
    <col min="5" max="6" width="10.140625" bestFit="1" customWidth="1"/>
    <col min="7" max="7" width="10.5703125" bestFit="1" customWidth="1"/>
    <col min="8" max="10" width="9.140625" customWidth="1"/>
  </cols>
  <sheetData>
    <row r="1" spans="1:13" x14ac:dyDescent="0.25">
      <c r="A1" s="14" t="s">
        <v>668</v>
      </c>
    </row>
    <row r="3" spans="1:13" x14ac:dyDescent="0.25">
      <c r="A3" s="12" t="s">
        <v>585</v>
      </c>
    </row>
    <row r="4" spans="1:13" x14ac:dyDescent="0.25">
      <c r="A4" s="15" t="s">
        <v>682</v>
      </c>
    </row>
    <row r="5" spans="1:13" x14ac:dyDescent="0.25">
      <c r="A5" s="20" t="s">
        <v>563</v>
      </c>
      <c r="B5" s="22" t="s">
        <v>564</v>
      </c>
      <c r="C5" s="21" t="s">
        <v>533</v>
      </c>
      <c r="D5" s="21" t="s">
        <v>362</v>
      </c>
      <c r="E5" s="21" t="s">
        <v>144</v>
      </c>
      <c r="F5" s="21" t="s">
        <v>155</v>
      </c>
      <c r="G5" s="21" t="s">
        <v>365</v>
      </c>
    </row>
    <row r="6" spans="1:13" x14ac:dyDescent="0.25">
      <c r="A6" s="24" t="s">
        <v>176</v>
      </c>
      <c r="B6" s="31" t="s">
        <v>592</v>
      </c>
      <c r="C6" s="26">
        <v>57391</v>
      </c>
      <c r="D6" s="26">
        <v>155809</v>
      </c>
      <c r="E6" s="26">
        <v>176697</v>
      </c>
      <c r="F6" s="26">
        <v>955672</v>
      </c>
      <c r="G6" s="26">
        <v>181266</v>
      </c>
      <c r="H6" s="13"/>
    </row>
    <row r="7" spans="1:13" x14ac:dyDescent="0.25">
      <c r="A7" s="27"/>
      <c r="B7" s="31" t="s">
        <v>593</v>
      </c>
      <c r="C7" s="26">
        <v>0</v>
      </c>
      <c r="D7" s="26">
        <v>0</v>
      </c>
      <c r="E7" s="26">
        <v>0</v>
      </c>
      <c r="F7" s="26">
        <v>0</v>
      </c>
      <c r="G7" s="26">
        <v>18101686</v>
      </c>
      <c r="H7" s="13"/>
      <c r="M7" s="12"/>
    </row>
    <row r="8" spans="1:13" x14ac:dyDescent="0.25">
      <c r="A8" s="27"/>
      <c r="B8" s="31" t="s">
        <v>594</v>
      </c>
      <c r="C8" s="26">
        <v>19011</v>
      </c>
      <c r="D8" s="26">
        <v>23</v>
      </c>
      <c r="E8" s="26">
        <v>0</v>
      </c>
      <c r="F8" s="26">
        <v>15505</v>
      </c>
      <c r="G8" s="26">
        <v>0</v>
      </c>
      <c r="H8" s="13"/>
    </row>
    <row r="9" spans="1:13" x14ac:dyDescent="0.25">
      <c r="A9" s="27"/>
      <c r="B9" s="31" t="s">
        <v>595</v>
      </c>
      <c r="C9" s="26">
        <v>0</v>
      </c>
      <c r="D9" s="26">
        <v>0</v>
      </c>
      <c r="E9" s="26">
        <v>0</v>
      </c>
      <c r="F9" s="26">
        <v>0</v>
      </c>
      <c r="G9" s="26">
        <v>51669</v>
      </c>
      <c r="H9" s="13"/>
    </row>
    <row r="10" spans="1:13" x14ac:dyDescent="0.25">
      <c r="A10" s="27"/>
      <c r="B10" s="31" t="s">
        <v>177</v>
      </c>
      <c r="C10" s="26">
        <v>1922777</v>
      </c>
      <c r="D10" s="26">
        <v>855002</v>
      </c>
      <c r="E10" s="26">
        <v>1525774</v>
      </c>
      <c r="F10" s="26">
        <v>2282959</v>
      </c>
      <c r="G10" s="26">
        <v>1361690</v>
      </c>
      <c r="H10" s="13"/>
    </row>
    <row r="11" spans="1:13" x14ac:dyDescent="0.25">
      <c r="A11" s="27"/>
      <c r="B11" s="31" t="s">
        <v>596</v>
      </c>
      <c r="C11" s="26">
        <v>0</v>
      </c>
      <c r="D11" s="26">
        <v>0</v>
      </c>
      <c r="E11" s="26">
        <v>0</v>
      </c>
      <c r="F11" s="26">
        <v>0</v>
      </c>
      <c r="G11" s="26">
        <v>3970588</v>
      </c>
      <c r="H11" s="13"/>
    </row>
    <row r="12" spans="1:13" x14ac:dyDescent="0.25">
      <c r="A12" s="27"/>
      <c r="B12" s="31" t="s">
        <v>597</v>
      </c>
      <c r="C12" s="26">
        <v>0</v>
      </c>
      <c r="D12" s="26">
        <v>0</v>
      </c>
      <c r="E12" s="26">
        <v>0</v>
      </c>
      <c r="F12" s="26">
        <v>0</v>
      </c>
      <c r="G12" s="26">
        <v>19225</v>
      </c>
      <c r="H12" s="13"/>
    </row>
    <row r="13" spans="1:13" x14ac:dyDescent="0.25">
      <c r="A13" s="27"/>
      <c r="B13" s="31" t="s">
        <v>598</v>
      </c>
      <c r="C13" s="26">
        <v>0</v>
      </c>
      <c r="D13" s="26">
        <v>0</v>
      </c>
      <c r="E13" s="26">
        <v>0</v>
      </c>
      <c r="F13" s="26">
        <v>0</v>
      </c>
      <c r="G13" s="26">
        <v>62436</v>
      </c>
      <c r="H13" s="13"/>
    </row>
    <row r="14" spans="1:13" x14ac:dyDescent="0.25">
      <c r="A14" s="27"/>
      <c r="B14" s="31" t="s">
        <v>599</v>
      </c>
      <c r="C14" s="26">
        <v>16298988</v>
      </c>
      <c r="D14" s="26">
        <v>14352410</v>
      </c>
      <c r="E14" s="26">
        <v>13419773</v>
      </c>
      <c r="F14" s="26">
        <v>13830509</v>
      </c>
      <c r="G14" s="26">
        <v>0</v>
      </c>
      <c r="H14" s="13"/>
    </row>
    <row r="15" spans="1:13" x14ac:dyDescent="0.25">
      <c r="A15" s="27"/>
      <c r="B15" s="31" t="s">
        <v>600</v>
      </c>
      <c r="C15" s="26">
        <v>3493867</v>
      </c>
      <c r="D15" s="26">
        <v>2251019</v>
      </c>
      <c r="E15" s="26">
        <v>2286135</v>
      </c>
      <c r="F15" s="26">
        <v>3528113</v>
      </c>
      <c r="G15" s="26">
        <v>0</v>
      </c>
      <c r="H15" s="13"/>
    </row>
    <row r="16" spans="1:13" x14ac:dyDescent="0.25">
      <c r="A16" s="27"/>
      <c r="B16" s="31" t="s">
        <v>601</v>
      </c>
      <c r="C16" s="26">
        <v>0</v>
      </c>
      <c r="D16" s="26">
        <v>0</v>
      </c>
      <c r="E16" s="26">
        <v>0</v>
      </c>
      <c r="F16" s="26">
        <v>0</v>
      </c>
      <c r="G16" s="26">
        <v>0</v>
      </c>
      <c r="H16" s="13"/>
    </row>
    <row r="17" spans="1:8" x14ac:dyDescent="0.25">
      <c r="A17" s="27"/>
      <c r="B17" s="31" t="s">
        <v>602</v>
      </c>
      <c r="C17" s="26">
        <v>4375</v>
      </c>
      <c r="D17" s="26">
        <v>5108</v>
      </c>
      <c r="E17" s="26">
        <v>15808</v>
      </c>
      <c r="F17" s="26">
        <v>10116</v>
      </c>
      <c r="G17" s="26">
        <v>0</v>
      </c>
      <c r="H17" s="13"/>
    </row>
    <row r="18" spans="1:8" x14ac:dyDescent="0.25">
      <c r="A18" s="27"/>
      <c r="B18" s="31" t="s">
        <v>603</v>
      </c>
      <c r="C18" s="26">
        <v>0</v>
      </c>
      <c r="D18" s="26">
        <v>0</v>
      </c>
      <c r="E18" s="26">
        <v>0</v>
      </c>
      <c r="F18" s="26">
        <v>0</v>
      </c>
      <c r="G18" s="26">
        <v>0</v>
      </c>
      <c r="H18" s="13"/>
    </row>
    <row r="19" spans="1:8" x14ac:dyDescent="0.25">
      <c r="A19" s="27"/>
      <c r="B19" s="31" t="s">
        <v>604</v>
      </c>
      <c r="C19" s="26">
        <v>0</v>
      </c>
      <c r="D19" s="26">
        <v>0</v>
      </c>
      <c r="E19" s="26">
        <v>0</v>
      </c>
      <c r="F19" s="26">
        <v>0</v>
      </c>
      <c r="G19" s="26">
        <v>0</v>
      </c>
      <c r="H19" s="13"/>
    </row>
    <row r="20" spans="1:8" x14ac:dyDescent="0.25">
      <c r="A20" s="27"/>
      <c r="B20" s="31" t="s">
        <v>605</v>
      </c>
      <c r="C20" s="26">
        <v>570758</v>
      </c>
      <c r="D20" s="26">
        <v>286299</v>
      </c>
      <c r="E20" s="26">
        <v>299383</v>
      </c>
      <c r="F20" s="26">
        <v>275361</v>
      </c>
      <c r="G20" s="26">
        <v>0</v>
      </c>
      <c r="H20" s="13"/>
    </row>
    <row r="21" spans="1:8" x14ac:dyDescent="0.25">
      <c r="A21" s="27"/>
      <c r="B21" s="31" t="s">
        <v>606</v>
      </c>
      <c r="C21" s="26">
        <v>4708</v>
      </c>
      <c r="D21" s="26">
        <v>11704</v>
      </c>
      <c r="E21" s="26">
        <v>4151</v>
      </c>
      <c r="F21" s="26">
        <v>6178</v>
      </c>
      <c r="G21" s="26">
        <v>0</v>
      </c>
      <c r="H21" s="13"/>
    </row>
    <row r="22" spans="1:8" x14ac:dyDescent="0.25">
      <c r="A22" s="27"/>
      <c r="B22" s="31" t="s">
        <v>607</v>
      </c>
      <c r="C22" s="26">
        <v>1449922</v>
      </c>
      <c r="D22" s="26">
        <v>1039390</v>
      </c>
      <c r="E22" s="26">
        <v>1491866</v>
      </c>
      <c r="F22" s="26">
        <v>2120161</v>
      </c>
      <c r="G22" s="26">
        <v>0</v>
      </c>
      <c r="H22" s="13"/>
    </row>
    <row r="23" spans="1:8" x14ac:dyDescent="0.25">
      <c r="A23" s="27"/>
      <c r="B23" s="31" t="s">
        <v>608</v>
      </c>
      <c r="C23" s="26">
        <v>296</v>
      </c>
      <c r="D23" s="26">
        <v>24</v>
      </c>
      <c r="E23" s="26">
        <v>76</v>
      </c>
      <c r="F23" s="26">
        <v>34</v>
      </c>
      <c r="G23" s="26">
        <v>0</v>
      </c>
      <c r="H23" s="13"/>
    </row>
    <row r="24" spans="1:8" x14ac:dyDescent="0.25">
      <c r="A24" s="27"/>
      <c r="B24" s="31" t="s">
        <v>609</v>
      </c>
      <c r="C24" s="26">
        <v>18271784</v>
      </c>
      <c r="D24" s="26">
        <v>17942593</v>
      </c>
      <c r="E24" s="26">
        <v>16573918</v>
      </c>
      <c r="F24" s="26">
        <v>17980516</v>
      </c>
      <c r="G24" s="26">
        <v>0</v>
      </c>
      <c r="H24" s="13"/>
    </row>
    <row r="25" spans="1:8" x14ac:dyDescent="0.25">
      <c r="A25" s="27"/>
      <c r="B25" s="31" t="s">
        <v>610</v>
      </c>
      <c r="C25" s="26">
        <v>0</v>
      </c>
      <c r="D25" s="26">
        <v>0</v>
      </c>
      <c r="E25" s="26">
        <v>0</v>
      </c>
      <c r="F25" s="26">
        <v>0</v>
      </c>
      <c r="G25" s="26">
        <v>18602</v>
      </c>
      <c r="H25" s="13"/>
    </row>
    <row r="26" spans="1:8" x14ac:dyDescent="0.25">
      <c r="A26" s="27"/>
      <c r="B26" s="31" t="s">
        <v>178</v>
      </c>
      <c r="C26" s="26">
        <v>0</v>
      </c>
      <c r="D26" s="26">
        <v>0</v>
      </c>
      <c r="E26" s="26">
        <v>0</v>
      </c>
      <c r="F26" s="26">
        <v>0</v>
      </c>
      <c r="G26" s="26">
        <v>3188</v>
      </c>
      <c r="H26" s="13"/>
    </row>
    <row r="27" spans="1:8" x14ac:dyDescent="0.25">
      <c r="A27" s="27"/>
      <c r="B27" s="31" t="s">
        <v>179</v>
      </c>
      <c r="C27" s="26">
        <v>0</v>
      </c>
      <c r="D27" s="26">
        <v>0</v>
      </c>
      <c r="E27" s="26">
        <v>0</v>
      </c>
      <c r="F27" s="26">
        <v>0</v>
      </c>
      <c r="G27" s="26">
        <v>335422</v>
      </c>
      <c r="H27" s="13"/>
    </row>
    <row r="28" spans="1:8" x14ac:dyDescent="0.25">
      <c r="A28" s="27"/>
      <c r="B28" s="31" t="s">
        <v>180</v>
      </c>
      <c r="C28" s="26">
        <v>0</v>
      </c>
      <c r="D28" s="26">
        <v>0</v>
      </c>
      <c r="E28" s="26">
        <v>0</v>
      </c>
      <c r="F28" s="26">
        <v>0</v>
      </c>
      <c r="G28" s="26">
        <v>298929</v>
      </c>
      <c r="H28" s="13"/>
    </row>
    <row r="29" spans="1:8" x14ac:dyDescent="0.25">
      <c r="A29" s="27"/>
      <c r="B29" s="31" t="s">
        <v>181</v>
      </c>
      <c r="C29" s="26">
        <v>0</v>
      </c>
      <c r="D29" s="26">
        <v>0</v>
      </c>
      <c r="E29" s="26">
        <v>0</v>
      </c>
      <c r="F29" s="26">
        <v>0</v>
      </c>
      <c r="G29" s="26">
        <v>1819225</v>
      </c>
      <c r="H29" s="13"/>
    </row>
    <row r="30" spans="1:8" x14ac:dyDescent="0.25">
      <c r="A30" s="27"/>
      <c r="B30" s="31" t="s">
        <v>182</v>
      </c>
      <c r="C30" s="26">
        <v>0</v>
      </c>
      <c r="D30" s="26">
        <v>0</v>
      </c>
      <c r="E30" s="26">
        <v>0</v>
      </c>
      <c r="F30" s="26">
        <v>0</v>
      </c>
      <c r="G30" s="26">
        <v>16302939</v>
      </c>
      <c r="H30" s="13"/>
    </row>
    <row r="31" spans="1:8" x14ac:dyDescent="0.25">
      <c r="A31" s="27"/>
      <c r="B31" s="31" t="s">
        <v>183</v>
      </c>
      <c r="C31" s="26">
        <v>0</v>
      </c>
      <c r="D31" s="26">
        <v>0</v>
      </c>
      <c r="E31" s="26">
        <v>0</v>
      </c>
      <c r="F31" s="26">
        <v>0</v>
      </c>
      <c r="G31" s="26">
        <v>2757864</v>
      </c>
      <c r="H31" s="13"/>
    </row>
    <row r="32" spans="1:8" x14ac:dyDescent="0.25">
      <c r="A32" s="27"/>
      <c r="B32" s="31" t="s">
        <v>611</v>
      </c>
      <c r="C32" s="26">
        <v>0</v>
      </c>
      <c r="D32" s="26">
        <v>0</v>
      </c>
      <c r="E32" s="26">
        <v>0</v>
      </c>
      <c r="F32" s="26">
        <v>0</v>
      </c>
      <c r="G32" s="26">
        <v>10215</v>
      </c>
      <c r="H32" s="13"/>
    </row>
    <row r="33" spans="1:8" x14ac:dyDescent="0.25">
      <c r="A33" s="27"/>
      <c r="B33" s="31" t="s">
        <v>184</v>
      </c>
      <c r="C33" s="26">
        <v>0</v>
      </c>
      <c r="D33" s="26">
        <v>0</v>
      </c>
      <c r="E33" s="26">
        <v>0</v>
      </c>
      <c r="F33" s="26">
        <v>0</v>
      </c>
      <c r="G33" s="26">
        <v>0</v>
      </c>
      <c r="H33" s="13"/>
    </row>
    <row r="34" spans="1:8" x14ac:dyDescent="0.25">
      <c r="A34" s="27"/>
      <c r="B34" s="31" t="s">
        <v>185</v>
      </c>
      <c r="C34" s="26">
        <v>0</v>
      </c>
      <c r="D34" s="26">
        <v>0</v>
      </c>
      <c r="E34" s="26">
        <v>0</v>
      </c>
      <c r="F34" s="26">
        <v>0</v>
      </c>
      <c r="G34" s="26">
        <v>6165</v>
      </c>
      <c r="H34" s="13"/>
    </row>
    <row r="35" spans="1:8" x14ac:dyDescent="0.25">
      <c r="A35" s="27"/>
      <c r="B35" s="31" t="s">
        <v>612</v>
      </c>
      <c r="C35" s="26">
        <v>0</v>
      </c>
      <c r="D35" s="26">
        <v>0</v>
      </c>
      <c r="E35" s="26">
        <v>0</v>
      </c>
      <c r="F35" s="26">
        <v>0</v>
      </c>
      <c r="G35" s="26">
        <v>189632</v>
      </c>
      <c r="H35" s="13"/>
    </row>
    <row r="36" spans="1:8" x14ac:dyDescent="0.25">
      <c r="A36" s="27"/>
      <c r="B36" s="31" t="s">
        <v>613</v>
      </c>
      <c r="C36" s="26">
        <v>1819291</v>
      </c>
      <c r="D36" s="26">
        <v>1501034</v>
      </c>
      <c r="E36" s="26">
        <v>1897079</v>
      </c>
      <c r="F36" s="26">
        <v>2588927</v>
      </c>
      <c r="G36" s="26">
        <v>2865127</v>
      </c>
      <c r="H36" s="13"/>
    </row>
    <row r="37" spans="1:8" x14ac:dyDescent="0.25">
      <c r="A37" s="27"/>
      <c r="B37" s="31" t="s">
        <v>614</v>
      </c>
      <c r="C37" s="26">
        <v>0</v>
      </c>
      <c r="D37" s="26">
        <v>0</v>
      </c>
      <c r="E37" s="26">
        <v>0</v>
      </c>
      <c r="F37" s="26">
        <v>0</v>
      </c>
      <c r="G37" s="26">
        <v>0</v>
      </c>
      <c r="H37" s="13"/>
    </row>
    <row r="38" spans="1:8" x14ac:dyDescent="0.25">
      <c r="A38" s="27"/>
      <c r="B38" s="31" t="s">
        <v>615</v>
      </c>
      <c r="C38" s="26">
        <v>0</v>
      </c>
      <c r="D38" s="26">
        <v>0</v>
      </c>
      <c r="E38" s="26">
        <v>0</v>
      </c>
      <c r="F38" s="26">
        <v>0</v>
      </c>
      <c r="G38" s="26">
        <v>0</v>
      </c>
      <c r="H38" s="13"/>
    </row>
    <row r="39" spans="1:8" x14ac:dyDescent="0.25">
      <c r="A39" s="28"/>
      <c r="B39" s="31" t="s">
        <v>616</v>
      </c>
      <c r="C39" s="26">
        <v>0</v>
      </c>
      <c r="D39" s="26">
        <v>0</v>
      </c>
      <c r="E39" s="26">
        <v>0</v>
      </c>
      <c r="F39" s="26">
        <v>0</v>
      </c>
      <c r="G39" s="26">
        <v>0</v>
      </c>
      <c r="H39" s="13"/>
    </row>
    <row r="40" spans="1:8" x14ac:dyDescent="0.25">
      <c r="A40" s="16"/>
      <c r="B40" s="32"/>
      <c r="C40" s="23"/>
      <c r="D40" s="23"/>
      <c r="E40" s="23"/>
      <c r="F40" s="23"/>
      <c r="G40" s="23"/>
    </row>
    <row r="41" spans="1:8" x14ac:dyDescent="0.25">
      <c r="A41" s="24" t="s">
        <v>186</v>
      </c>
      <c r="B41" s="25" t="s">
        <v>592</v>
      </c>
      <c r="C41" s="26">
        <v>499836</v>
      </c>
      <c r="D41" s="26">
        <v>614331</v>
      </c>
      <c r="E41" s="26">
        <v>599894</v>
      </c>
      <c r="F41" s="26">
        <v>1093743</v>
      </c>
      <c r="G41" s="26">
        <v>1315322</v>
      </c>
      <c r="H41" s="13"/>
    </row>
    <row r="42" spans="1:8" x14ac:dyDescent="0.25">
      <c r="A42" s="27"/>
      <c r="B42" s="25" t="s">
        <v>593</v>
      </c>
      <c r="C42" s="26">
        <v>0</v>
      </c>
      <c r="D42" s="26">
        <v>0</v>
      </c>
      <c r="E42" s="26">
        <v>0</v>
      </c>
      <c r="F42" s="26">
        <v>0</v>
      </c>
      <c r="G42" s="26">
        <v>10825018</v>
      </c>
      <c r="H42" s="13"/>
    </row>
    <row r="43" spans="1:8" x14ac:dyDescent="0.25">
      <c r="A43" s="27"/>
      <c r="B43" s="25" t="s">
        <v>594</v>
      </c>
      <c r="C43" s="26">
        <v>38231</v>
      </c>
      <c r="D43" s="26">
        <v>30864</v>
      </c>
      <c r="E43" s="26">
        <v>27869</v>
      </c>
      <c r="F43" s="26">
        <v>125761</v>
      </c>
      <c r="G43" s="26">
        <v>0</v>
      </c>
      <c r="H43" s="13"/>
    </row>
    <row r="44" spans="1:8" x14ac:dyDescent="0.25">
      <c r="A44" s="27"/>
      <c r="B44" s="25" t="s">
        <v>595</v>
      </c>
      <c r="C44" s="26">
        <v>0</v>
      </c>
      <c r="D44" s="26">
        <v>0</v>
      </c>
      <c r="E44" s="26">
        <v>0</v>
      </c>
      <c r="F44" s="26">
        <v>0</v>
      </c>
      <c r="G44" s="26">
        <v>234511</v>
      </c>
      <c r="H44" s="13"/>
    </row>
    <row r="45" spans="1:8" x14ac:dyDescent="0.25">
      <c r="A45" s="27"/>
      <c r="B45" s="25" t="s">
        <v>177</v>
      </c>
      <c r="C45" s="26">
        <v>1451</v>
      </c>
      <c r="D45" s="26">
        <v>284</v>
      </c>
      <c r="E45" s="26">
        <v>379</v>
      </c>
      <c r="F45" s="26">
        <v>204</v>
      </c>
      <c r="G45" s="26">
        <v>216141</v>
      </c>
      <c r="H45" s="13"/>
    </row>
    <row r="46" spans="1:8" x14ac:dyDescent="0.25">
      <c r="A46" s="27"/>
      <c r="B46" s="25" t="s">
        <v>596</v>
      </c>
      <c r="C46" s="26">
        <v>0</v>
      </c>
      <c r="D46" s="26">
        <v>0</v>
      </c>
      <c r="E46" s="26">
        <v>0</v>
      </c>
      <c r="F46" s="26">
        <v>0</v>
      </c>
      <c r="G46" s="26">
        <v>356652</v>
      </c>
      <c r="H46" s="13"/>
    </row>
    <row r="47" spans="1:8" x14ac:dyDescent="0.25">
      <c r="A47" s="27"/>
      <c r="B47" s="25" t="s">
        <v>597</v>
      </c>
      <c r="C47" s="26">
        <v>0</v>
      </c>
      <c r="D47" s="26">
        <v>0</v>
      </c>
      <c r="E47" s="26">
        <v>0</v>
      </c>
      <c r="F47" s="26">
        <v>0</v>
      </c>
      <c r="G47" s="26">
        <v>181317</v>
      </c>
      <c r="H47" s="13"/>
    </row>
    <row r="48" spans="1:8" x14ac:dyDescent="0.25">
      <c r="A48" s="27"/>
      <c r="B48" s="25" t="s">
        <v>598</v>
      </c>
      <c r="C48" s="26">
        <v>0</v>
      </c>
      <c r="D48" s="26">
        <v>0</v>
      </c>
      <c r="E48" s="26">
        <v>0</v>
      </c>
      <c r="F48" s="26">
        <v>0</v>
      </c>
      <c r="G48" s="26">
        <v>1681109</v>
      </c>
      <c r="H48" s="13"/>
    </row>
    <row r="49" spans="1:8" x14ac:dyDescent="0.25">
      <c r="A49" s="27"/>
      <c r="B49" s="25" t="s">
        <v>599</v>
      </c>
      <c r="C49" s="26">
        <v>8031415</v>
      </c>
      <c r="D49" s="26">
        <v>8137285</v>
      </c>
      <c r="E49" s="26">
        <v>4495583</v>
      </c>
      <c r="F49" s="26">
        <v>7682814</v>
      </c>
      <c r="G49" s="26">
        <v>0</v>
      </c>
      <c r="H49" s="13"/>
    </row>
    <row r="50" spans="1:8" x14ac:dyDescent="0.25">
      <c r="A50" s="27"/>
      <c r="B50" s="25" t="s">
        <v>600</v>
      </c>
      <c r="C50" s="26">
        <v>422654</v>
      </c>
      <c r="D50" s="26">
        <v>325813</v>
      </c>
      <c r="E50" s="26">
        <v>487769</v>
      </c>
      <c r="F50" s="26">
        <v>9711051</v>
      </c>
      <c r="G50" s="26">
        <v>0</v>
      </c>
      <c r="H50" s="13"/>
    </row>
    <row r="51" spans="1:8" x14ac:dyDescent="0.25">
      <c r="A51" s="27"/>
      <c r="B51" s="25" t="s">
        <v>601</v>
      </c>
      <c r="C51" s="26">
        <v>0</v>
      </c>
      <c r="D51" s="26">
        <v>0</v>
      </c>
      <c r="E51" s="26">
        <v>0</v>
      </c>
      <c r="F51" s="26">
        <v>0</v>
      </c>
      <c r="G51" s="26">
        <v>0</v>
      </c>
      <c r="H51" s="13"/>
    </row>
    <row r="52" spans="1:8" x14ac:dyDescent="0.25">
      <c r="A52" s="27"/>
      <c r="B52" s="25" t="s">
        <v>602</v>
      </c>
      <c r="C52" s="26">
        <v>37854</v>
      </c>
      <c r="D52" s="26">
        <v>160595</v>
      </c>
      <c r="E52" s="26">
        <v>96374</v>
      </c>
      <c r="F52" s="26">
        <v>172183</v>
      </c>
      <c r="G52" s="26">
        <v>0</v>
      </c>
      <c r="H52" s="13"/>
    </row>
    <row r="53" spans="1:8" x14ac:dyDescent="0.25">
      <c r="A53" s="27"/>
      <c r="B53" s="25" t="s">
        <v>603</v>
      </c>
      <c r="C53" s="26">
        <v>0</v>
      </c>
      <c r="D53" s="26">
        <v>0</v>
      </c>
      <c r="E53" s="26">
        <v>0</v>
      </c>
      <c r="F53" s="26">
        <v>0</v>
      </c>
      <c r="G53" s="26">
        <v>0</v>
      </c>
      <c r="H53" s="13"/>
    </row>
    <row r="54" spans="1:8" x14ac:dyDescent="0.25">
      <c r="A54" s="27"/>
      <c r="B54" s="25" t="s">
        <v>604</v>
      </c>
      <c r="C54" s="26">
        <v>0</v>
      </c>
      <c r="D54" s="26">
        <v>0</v>
      </c>
      <c r="E54" s="26">
        <v>0</v>
      </c>
      <c r="F54" s="26">
        <v>0</v>
      </c>
      <c r="G54" s="26">
        <v>0</v>
      </c>
      <c r="H54" s="13"/>
    </row>
    <row r="55" spans="1:8" x14ac:dyDescent="0.25">
      <c r="A55" s="27"/>
      <c r="B55" s="25" t="s">
        <v>605</v>
      </c>
      <c r="C55" s="26">
        <v>3779559</v>
      </c>
      <c r="D55" s="26">
        <v>3589389</v>
      </c>
      <c r="E55" s="26">
        <v>3869027</v>
      </c>
      <c r="F55" s="26">
        <v>4715709</v>
      </c>
      <c r="G55" s="26">
        <v>0</v>
      </c>
      <c r="H55" s="13"/>
    </row>
    <row r="56" spans="1:8" x14ac:dyDescent="0.25">
      <c r="A56" s="27"/>
      <c r="B56" s="25" t="s">
        <v>606</v>
      </c>
      <c r="C56" s="26">
        <v>205512</v>
      </c>
      <c r="D56" s="26">
        <v>175987</v>
      </c>
      <c r="E56" s="26">
        <v>97562</v>
      </c>
      <c r="F56" s="26">
        <v>93585</v>
      </c>
      <c r="G56" s="26">
        <v>0</v>
      </c>
      <c r="H56" s="13"/>
    </row>
    <row r="57" spans="1:8" x14ac:dyDescent="0.25">
      <c r="A57" s="27"/>
      <c r="B57" s="25" t="s">
        <v>607</v>
      </c>
      <c r="C57" s="26">
        <v>35234</v>
      </c>
      <c r="D57" s="26">
        <v>28880</v>
      </c>
      <c r="E57" s="26">
        <v>28452</v>
      </c>
      <c r="F57" s="26">
        <v>28013</v>
      </c>
      <c r="G57" s="26">
        <v>0</v>
      </c>
      <c r="H57" s="13"/>
    </row>
    <row r="58" spans="1:8" x14ac:dyDescent="0.25">
      <c r="A58" s="27"/>
      <c r="B58" s="25" t="s">
        <v>608</v>
      </c>
      <c r="C58" s="26">
        <v>23193</v>
      </c>
      <c r="D58" s="26">
        <v>18496</v>
      </c>
      <c r="E58" s="26">
        <v>17798</v>
      </c>
      <c r="F58" s="26">
        <v>35846</v>
      </c>
      <c r="G58" s="26">
        <v>0</v>
      </c>
      <c r="H58" s="13"/>
    </row>
    <row r="59" spans="1:8" x14ac:dyDescent="0.25">
      <c r="A59" s="27"/>
      <c r="B59" s="25" t="s">
        <v>609</v>
      </c>
      <c r="C59" s="26">
        <v>1136278</v>
      </c>
      <c r="D59" s="26">
        <v>2025358</v>
      </c>
      <c r="E59" s="26">
        <v>711123</v>
      </c>
      <c r="F59" s="26">
        <v>910043</v>
      </c>
      <c r="G59" s="26">
        <v>0</v>
      </c>
      <c r="H59" s="13"/>
    </row>
    <row r="60" spans="1:8" x14ac:dyDescent="0.25">
      <c r="A60" s="27"/>
      <c r="B60" s="25" t="s">
        <v>610</v>
      </c>
      <c r="C60" s="26">
        <v>0</v>
      </c>
      <c r="D60" s="26">
        <v>0</v>
      </c>
      <c r="E60" s="26">
        <v>0</v>
      </c>
      <c r="F60" s="26">
        <v>0</v>
      </c>
      <c r="G60" s="26">
        <v>146842</v>
      </c>
      <c r="H60" s="13"/>
    </row>
    <row r="61" spans="1:8" x14ac:dyDescent="0.25">
      <c r="A61" s="27"/>
      <c r="B61" s="25" t="s">
        <v>178</v>
      </c>
      <c r="C61" s="26">
        <v>0</v>
      </c>
      <c r="D61" s="26">
        <v>0</v>
      </c>
      <c r="E61" s="26">
        <v>0</v>
      </c>
      <c r="F61" s="26">
        <v>0</v>
      </c>
      <c r="G61" s="26">
        <v>161523</v>
      </c>
      <c r="H61" s="13"/>
    </row>
    <row r="62" spans="1:8" x14ac:dyDescent="0.25">
      <c r="A62" s="27"/>
      <c r="B62" s="25" t="s">
        <v>179</v>
      </c>
      <c r="C62" s="26">
        <v>0</v>
      </c>
      <c r="D62" s="26">
        <v>0</v>
      </c>
      <c r="E62" s="26">
        <v>0</v>
      </c>
      <c r="F62" s="26">
        <v>0</v>
      </c>
      <c r="G62" s="26">
        <v>51660</v>
      </c>
      <c r="H62" s="13"/>
    </row>
    <row r="63" spans="1:8" x14ac:dyDescent="0.25">
      <c r="A63" s="27"/>
      <c r="B63" s="25" t="s">
        <v>180</v>
      </c>
      <c r="C63" s="26">
        <v>0</v>
      </c>
      <c r="D63" s="26">
        <v>0</v>
      </c>
      <c r="E63" s="26">
        <v>0</v>
      </c>
      <c r="F63" s="26">
        <v>0</v>
      </c>
      <c r="G63" s="26">
        <v>143589</v>
      </c>
      <c r="H63" s="13"/>
    </row>
    <row r="64" spans="1:8" x14ac:dyDescent="0.25">
      <c r="A64" s="27"/>
      <c r="B64" s="25" t="s">
        <v>181</v>
      </c>
      <c r="C64" s="26">
        <v>0</v>
      </c>
      <c r="D64" s="26">
        <v>0</v>
      </c>
      <c r="E64" s="26">
        <v>0</v>
      </c>
      <c r="F64" s="26">
        <v>0</v>
      </c>
      <c r="G64" s="26">
        <v>42049</v>
      </c>
      <c r="H64" s="13"/>
    </row>
    <row r="65" spans="1:8" x14ac:dyDescent="0.25">
      <c r="A65" s="27"/>
      <c r="B65" s="25" t="s">
        <v>182</v>
      </c>
      <c r="C65" s="26">
        <v>0</v>
      </c>
      <c r="D65" s="26">
        <v>0</v>
      </c>
      <c r="E65" s="26">
        <v>0</v>
      </c>
      <c r="F65" s="26">
        <v>0</v>
      </c>
      <c r="G65" s="26">
        <v>636185</v>
      </c>
      <c r="H65" s="13"/>
    </row>
    <row r="66" spans="1:8" x14ac:dyDescent="0.25">
      <c r="A66" s="27"/>
      <c r="B66" s="25" t="s">
        <v>183</v>
      </c>
      <c r="C66" s="26">
        <v>0</v>
      </c>
      <c r="D66" s="26">
        <v>0</v>
      </c>
      <c r="E66" s="26">
        <v>0</v>
      </c>
      <c r="F66" s="26">
        <v>0</v>
      </c>
      <c r="G66" s="26">
        <v>68110</v>
      </c>
      <c r="H66" s="13"/>
    </row>
    <row r="67" spans="1:8" x14ac:dyDescent="0.25">
      <c r="A67" s="27"/>
      <c r="B67" s="25" t="s">
        <v>611</v>
      </c>
      <c r="C67" s="26">
        <v>0</v>
      </c>
      <c r="D67" s="26">
        <v>0</v>
      </c>
      <c r="E67" s="26">
        <v>0</v>
      </c>
      <c r="F67" s="26">
        <v>0</v>
      </c>
      <c r="G67" s="26">
        <v>99257</v>
      </c>
      <c r="H67" s="13"/>
    </row>
    <row r="68" spans="1:8" x14ac:dyDescent="0.25">
      <c r="A68" s="27"/>
      <c r="B68" s="25" t="s">
        <v>184</v>
      </c>
      <c r="C68" s="26">
        <v>0</v>
      </c>
      <c r="D68" s="26">
        <v>0</v>
      </c>
      <c r="E68" s="26">
        <v>0</v>
      </c>
      <c r="F68" s="26">
        <v>0</v>
      </c>
      <c r="G68" s="26">
        <v>136417</v>
      </c>
      <c r="H68" s="13"/>
    </row>
    <row r="69" spans="1:8" x14ac:dyDescent="0.25">
      <c r="A69" s="27"/>
      <c r="B69" s="25" t="s">
        <v>185</v>
      </c>
      <c r="C69" s="26">
        <v>0</v>
      </c>
      <c r="D69" s="26">
        <v>0</v>
      </c>
      <c r="E69" s="26">
        <v>0</v>
      </c>
      <c r="F69" s="26">
        <v>0</v>
      </c>
      <c r="G69" s="26">
        <v>3820</v>
      </c>
      <c r="H69" s="13"/>
    </row>
    <row r="70" spans="1:8" x14ac:dyDescent="0.25">
      <c r="A70" s="27"/>
      <c r="B70" s="25" t="s">
        <v>612</v>
      </c>
      <c r="C70" s="26">
        <v>0</v>
      </c>
      <c r="D70" s="26">
        <v>0</v>
      </c>
      <c r="E70" s="26">
        <v>0</v>
      </c>
      <c r="F70" s="26">
        <v>0</v>
      </c>
      <c r="G70" s="26">
        <v>4311731</v>
      </c>
      <c r="H70" s="13"/>
    </row>
    <row r="71" spans="1:8" x14ac:dyDescent="0.25">
      <c r="A71" s="27"/>
      <c r="B71" s="25" t="s">
        <v>613</v>
      </c>
      <c r="C71" s="26">
        <v>799483</v>
      </c>
      <c r="D71" s="26">
        <v>742440</v>
      </c>
      <c r="E71" s="26">
        <v>764837</v>
      </c>
      <c r="F71" s="26">
        <v>820657</v>
      </c>
      <c r="G71" s="26">
        <v>915075</v>
      </c>
      <c r="H71" s="13"/>
    </row>
    <row r="72" spans="1:8" x14ac:dyDescent="0.25">
      <c r="A72" s="27"/>
      <c r="B72" s="25" t="s">
        <v>614</v>
      </c>
      <c r="C72" s="26">
        <v>0</v>
      </c>
      <c r="D72" s="26">
        <v>0</v>
      </c>
      <c r="E72" s="26">
        <v>0</v>
      </c>
      <c r="F72" s="26">
        <v>0</v>
      </c>
      <c r="G72" s="26">
        <v>0</v>
      </c>
      <c r="H72" s="13"/>
    </row>
    <row r="73" spans="1:8" x14ac:dyDescent="0.25">
      <c r="A73" s="27"/>
      <c r="B73" s="25" t="s">
        <v>615</v>
      </c>
      <c r="C73" s="26">
        <v>0</v>
      </c>
      <c r="D73" s="26">
        <v>0</v>
      </c>
      <c r="E73" s="26">
        <v>0</v>
      </c>
      <c r="F73" s="26">
        <v>0</v>
      </c>
      <c r="G73" s="26">
        <v>0</v>
      </c>
      <c r="H73" s="13"/>
    </row>
    <row r="74" spans="1:8" x14ac:dyDescent="0.25">
      <c r="A74" s="28"/>
      <c r="B74" s="25" t="s">
        <v>616</v>
      </c>
      <c r="C74" s="26">
        <v>0</v>
      </c>
      <c r="D74" s="26">
        <v>0</v>
      </c>
      <c r="E74" s="26">
        <v>0</v>
      </c>
      <c r="F74" s="26">
        <v>0</v>
      </c>
      <c r="G74" s="26">
        <v>0</v>
      </c>
      <c r="H74" s="13"/>
    </row>
    <row r="75" spans="1:8" x14ac:dyDescent="0.25">
      <c r="B75" s="12"/>
      <c r="C75" s="13"/>
      <c r="D75" s="13"/>
      <c r="E75" s="13"/>
      <c r="F75" s="13"/>
      <c r="G75" s="13"/>
    </row>
    <row r="76" spans="1:8" x14ac:dyDescent="0.25">
      <c r="B76" s="12"/>
      <c r="C76" s="13"/>
      <c r="D76" s="13"/>
      <c r="E76" s="13"/>
      <c r="F76" s="13"/>
      <c r="G76" s="13"/>
    </row>
    <row r="77" spans="1:8" x14ac:dyDescent="0.25">
      <c r="A77" s="14" t="s">
        <v>620</v>
      </c>
      <c r="B77" s="14"/>
    </row>
    <row r="78" spans="1:8" x14ac:dyDescent="0.25">
      <c r="A78" s="15" t="s">
        <v>569</v>
      </c>
      <c r="B78" s="14"/>
    </row>
    <row r="79" spans="1:8" x14ac:dyDescent="0.25">
      <c r="A79" s="29"/>
      <c r="B79" s="18" t="s">
        <v>563</v>
      </c>
      <c r="C79" s="19" t="s">
        <v>533</v>
      </c>
      <c r="D79" s="19" t="s">
        <v>362</v>
      </c>
      <c r="E79" s="19" t="s">
        <v>144</v>
      </c>
      <c r="F79" s="19" t="s">
        <v>155</v>
      </c>
      <c r="G79" s="19" t="s">
        <v>365</v>
      </c>
    </row>
    <row r="80" spans="1:8" x14ac:dyDescent="0.25">
      <c r="A80" s="14"/>
      <c r="B80" s="30" t="s">
        <v>591</v>
      </c>
      <c r="C80" s="17">
        <f>SUM(C6:C39)/1000</f>
        <v>43913.167999999998</v>
      </c>
      <c r="D80" s="17">
        <f>SUM(D6:D39)/1000</f>
        <v>38400.415000000001</v>
      </c>
      <c r="E80" s="17">
        <f>SUM(E6:E39)/1000</f>
        <v>37690.660000000003</v>
      </c>
      <c r="F80" s="17">
        <f>SUM(F6:F39)/1000</f>
        <v>43594.050999999999</v>
      </c>
      <c r="G80" s="17">
        <f>SUM(G6:G39)/1000</f>
        <v>48355.868000000002</v>
      </c>
    </row>
    <row r="81" spans="1:7" x14ac:dyDescent="0.25">
      <c r="A81" s="14"/>
      <c r="B81" s="30" t="s">
        <v>590</v>
      </c>
      <c r="C81" s="17">
        <f>SUM(C41:C74)/1000</f>
        <v>15010.7</v>
      </c>
      <c r="D81" s="17">
        <f t="shared" ref="D81:G81" si="0">SUM(D41:D74)/1000</f>
        <v>15849.722</v>
      </c>
      <c r="E81" s="17">
        <f t="shared" si="0"/>
        <v>11196.666999999999</v>
      </c>
      <c r="F81" s="17">
        <f t="shared" si="0"/>
        <v>25389.609</v>
      </c>
      <c r="G81" s="17">
        <f t="shared" si="0"/>
        <v>21526.328000000001</v>
      </c>
    </row>
    <row r="82" spans="1:7" x14ac:dyDescent="0.25">
      <c r="B82" s="12"/>
      <c r="C82" s="13"/>
      <c r="D82" s="13"/>
      <c r="E82" s="13"/>
      <c r="F82" s="13"/>
      <c r="G82" s="13"/>
    </row>
    <row r="83" spans="1:7" x14ac:dyDescent="0.25">
      <c r="B83" s="12"/>
      <c r="C83" s="13"/>
      <c r="D83" s="13"/>
      <c r="E83" s="13"/>
      <c r="F83" s="13"/>
      <c r="G83" s="13"/>
    </row>
    <row r="84" spans="1:7" x14ac:dyDescent="0.25">
      <c r="B84" s="12"/>
      <c r="C84" s="13"/>
      <c r="D84" s="13"/>
      <c r="E84" s="13"/>
      <c r="F84" s="13"/>
      <c r="G84" s="13"/>
    </row>
    <row r="85" spans="1:7" x14ac:dyDescent="0.25">
      <c r="B85" s="12"/>
      <c r="C85" s="13"/>
      <c r="D85" s="13"/>
      <c r="E85" s="13"/>
      <c r="F85" s="13"/>
      <c r="G85" s="13"/>
    </row>
    <row r="86" spans="1:7" x14ac:dyDescent="0.25">
      <c r="B86" s="12"/>
      <c r="C86" s="13"/>
      <c r="D86" s="13"/>
      <c r="E86" s="13"/>
      <c r="F86" s="13"/>
      <c r="G86" s="13"/>
    </row>
    <row r="87" spans="1:7" x14ac:dyDescent="0.25">
      <c r="B87" s="12"/>
      <c r="C87" s="13"/>
      <c r="D87" s="13"/>
      <c r="E87" s="13"/>
      <c r="F87" s="13"/>
      <c r="G87" s="13"/>
    </row>
    <row r="88" spans="1:7" x14ac:dyDescent="0.25">
      <c r="B88" s="12"/>
      <c r="C88" s="13"/>
      <c r="D88" s="13"/>
      <c r="E88" s="13"/>
      <c r="F88" s="13"/>
      <c r="G88" s="13"/>
    </row>
    <row r="89" spans="1:7" x14ac:dyDescent="0.25">
      <c r="B89" s="12"/>
      <c r="C89" s="13"/>
      <c r="D89" s="13"/>
      <c r="E89" s="13"/>
      <c r="F89" s="13"/>
      <c r="G89" s="13"/>
    </row>
    <row r="90" spans="1:7" x14ac:dyDescent="0.25">
      <c r="B90" s="12"/>
      <c r="C90" s="13"/>
      <c r="D90" s="13"/>
      <c r="E90" s="13"/>
      <c r="F90" s="13"/>
      <c r="G90" s="13"/>
    </row>
    <row r="91" spans="1:7" x14ac:dyDescent="0.25">
      <c r="B91" s="12"/>
      <c r="C91" s="13"/>
      <c r="D91" s="13"/>
      <c r="E91" s="13"/>
      <c r="F91" s="13"/>
      <c r="G91" s="13"/>
    </row>
    <row r="92" spans="1:7" x14ac:dyDescent="0.25">
      <c r="B92" s="12"/>
      <c r="C92" s="13"/>
      <c r="D92" s="13"/>
      <c r="E92" s="13"/>
      <c r="F92" s="13"/>
      <c r="G92" s="13"/>
    </row>
    <row r="93" spans="1:7" x14ac:dyDescent="0.25">
      <c r="B93" s="12"/>
      <c r="C93" s="13"/>
      <c r="D93" s="13"/>
      <c r="E93" s="13"/>
      <c r="F93" s="13"/>
      <c r="G93" s="13"/>
    </row>
    <row r="99" spans="13:13" x14ac:dyDescent="0.25">
      <c r="M99" s="12" t="s">
        <v>186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64"/>
  <sheetViews>
    <sheetView topLeftCell="A106" zoomScale="55" zoomScaleNormal="55" workbookViewId="0">
      <selection activeCell="G152" sqref="G152"/>
    </sheetView>
  </sheetViews>
  <sheetFormatPr defaultRowHeight="16.5" x14ac:dyDescent="0.3"/>
  <cols>
    <col min="1" max="1" width="64.42578125" style="33" customWidth="1"/>
    <col min="2" max="2" width="19.42578125" style="33" bestFit="1" customWidth="1"/>
    <col min="3" max="3" width="16.5703125" style="33" bestFit="1" customWidth="1"/>
    <col min="4" max="4" width="41" style="33" customWidth="1"/>
    <col min="5" max="5" width="19.42578125" style="33" bestFit="1" customWidth="1"/>
    <col min="6" max="6" width="50.5703125" style="33" bestFit="1" customWidth="1"/>
    <col min="7" max="7" width="15.28515625" style="33" customWidth="1"/>
    <col min="8" max="8" width="17.7109375" style="33" bestFit="1" customWidth="1"/>
    <col min="9" max="9" width="19.5703125" style="33" bestFit="1" customWidth="1"/>
    <col min="10" max="10" width="17.28515625" style="33" customWidth="1"/>
    <col min="11" max="11" width="24.85546875" style="33" bestFit="1" customWidth="1"/>
    <col min="12" max="12" width="15.5703125" style="33" customWidth="1"/>
    <col min="13" max="13" width="13.42578125" style="33" customWidth="1"/>
    <col min="14" max="15" width="9.140625" style="33"/>
    <col min="16" max="16" width="28.5703125" style="33" customWidth="1"/>
    <col min="17" max="18" width="13.42578125" style="33" customWidth="1"/>
    <col min="19" max="20" width="9.140625" style="33"/>
    <col min="21" max="21" width="25.85546875" style="33" bestFit="1" customWidth="1"/>
    <col min="22" max="22" width="14.28515625" style="33" customWidth="1"/>
    <col min="23" max="23" width="13.28515625" style="33" customWidth="1"/>
    <col min="24" max="16384" width="9.140625" style="33"/>
  </cols>
  <sheetData>
    <row r="1" spans="1:10" x14ac:dyDescent="0.3">
      <c r="A1" s="64" t="s">
        <v>647</v>
      </c>
    </row>
    <row r="2" spans="1:10" x14ac:dyDescent="0.3">
      <c r="A2" s="64"/>
    </row>
    <row r="4" spans="1:10" x14ac:dyDescent="0.3">
      <c r="A4" s="64" t="s">
        <v>215</v>
      </c>
      <c r="D4" s="64" t="s">
        <v>518</v>
      </c>
    </row>
    <row r="5" spans="1:10" x14ac:dyDescent="0.3">
      <c r="A5" s="33" t="s">
        <v>646</v>
      </c>
      <c r="D5" s="33" t="s">
        <v>634</v>
      </c>
    </row>
    <row r="6" spans="1:10" ht="33" x14ac:dyDescent="0.3">
      <c r="A6" s="89" t="s">
        <v>201</v>
      </c>
      <c r="B6" s="89" t="s">
        <v>202</v>
      </c>
      <c r="D6" s="89" t="s">
        <v>201</v>
      </c>
      <c r="E6" s="89" t="s">
        <v>202</v>
      </c>
      <c r="F6" s="89" t="s">
        <v>212</v>
      </c>
      <c r="G6" s="90" t="s">
        <v>640</v>
      </c>
      <c r="H6" s="89" t="s">
        <v>648</v>
      </c>
      <c r="I6" s="89" t="s">
        <v>295</v>
      </c>
      <c r="J6" s="154" t="s">
        <v>649</v>
      </c>
    </row>
    <row r="7" spans="1:10" x14ac:dyDescent="0.3">
      <c r="A7" s="155" t="s">
        <v>214</v>
      </c>
      <c r="B7" s="93">
        <v>50003716001</v>
      </c>
      <c r="D7" s="92" t="s">
        <v>211</v>
      </c>
      <c r="E7" s="93">
        <v>40003763080</v>
      </c>
      <c r="F7" s="94" t="s">
        <v>213</v>
      </c>
      <c r="G7" s="156">
        <v>5.15</v>
      </c>
      <c r="H7" s="93" t="s">
        <v>210</v>
      </c>
      <c r="I7" s="93">
        <v>246.78399999999999</v>
      </c>
      <c r="J7" s="112">
        <f>I7*1.7/100</f>
        <v>4.1953279999999999</v>
      </c>
    </row>
    <row r="8" spans="1:10" x14ac:dyDescent="0.3">
      <c r="D8" s="92" t="s">
        <v>216</v>
      </c>
      <c r="E8" s="93">
        <v>40103337381</v>
      </c>
      <c r="F8" s="94" t="s">
        <v>217</v>
      </c>
      <c r="G8" s="156">
        <v>5.15</v>
      </c>
      <c r="H8" s="93" t="s">
        <v>210</v>
      </c>
      <c r="I8" s="93">
        <v>25000</v>
      </c>
      <c r="J8" s="93">
        <f>I8*1.7/100</f>
        <v>425</v>
      </c>
    </row>
    <row r="9" spans="1:10" x14ac:dyDescent="0.3">
      <c r="D9" s="92" t="s">
        <v>220</v>
      </c>
      <c r="E9" s="93">
        <v>40003317035</v>
      </c>
      <c r="F9" s="94" t="s">
        <v>219</v>
      </c>
      <c r="G9" s="156">
        <v>5.15</v>
      </c>
      <c r="H9" s="93" t="s">
        <v>210</v>
      </c>
      <c r="I9" s="93">
        <v>100</v>
      </c>
      <c r="J9" s="93">
        <f>I9*1.7/100</f>
        <v>1.7</v>
      </c>
    </row>
    <row r="10" spans="1:10" x14ac:dyDescent="0.3">
      <c r="D10" s="92" t="s">
        <v>283</v>
      </c>
      <c r="E10" s="93">
        <v>41203067938</v>
      </c>
      <c r="F10" s="94" t="s">
        <v>218</v>
      </c>
      <c r="G10" s="156">
        <v>5.15</v>
      </c>
      <c r="H10" s="93" t="s">
        <v>210</v>
      </c>
      <c r="I10" s="93">
        <v>100</v>
      </c>
      <c r="J10" s="93">
        <f t="shared" ref="J10:J68" si="0">I10*1.7/100</f>
        <v>1.7</v>
      </c>
    </row>
    <row r="11" spans="1:10" x14ac:dyDescent="0.3">
      <c r="D11" s="92" t="s">
        <v>221</v>
      </c>
      <c r="E11" s="93">
        <v>40203323142</v>
      </c>
      <c r="F11" s="94" t="s">
        <v>222</v>
      </c>
      <c r="G11" s="156">
        <v>5.15</v>
      </c>
      <c r="H11" s="93" t="s">
        <v>210</v>
      </c>
      <c r="I11" s="93">
        <v>100</v>
      </c>
      <c r="J11" s="93">
        <f t="shared" si="0"/>
        <v>1.7</v>
      </c>
    </row>
    <row r="12" spans="1:10" x14ac:dyDescent="0.3">
      <c r="D12" s="92" t="s">
        <v>223</v>
      </c>
      <c r="E12" s="93">
        <v>42103029267</v>
      </c>
      <c r="F12" s="94" t="s">
        <v>224</v>
      </c>
      <c r="G12" s="156">
        <v>5.15</v>
      </c>
      <c r="H12" s="93" t="s">
        <v>210</v>
      </c>
      <c r="I12" s="93">
        <v>500</v>
      </c>
      <c r="J12" s="112">
        <f t="shared" si="0"/>
        <v>8.5</v>
      </c>
    </row>
    <row r="13" spans="1:10" x14ac:dyDescent="0.3">
      <c r="D13" s="92" t="s">
        <v>225</v>
      </c>
      <c r="E13" s="93">
        <v>55403026451</v>
      </c>
      <c r="F13" s="92" t="s">
        <v>246</v>
      </c>
      <c r="G13" s="156">
        <v>5.15</v>
      </c>
      <c r="H13" s="93" t="s">
        <v>210</v>
      </c>
      <c r="I13" s="93">
        <v>150</v>
      </c>
      <c r="J13" s="112">
        <f t="shared" si="0"/>
        <v>2.5499999999999998</v>
      </c>
    </row>
    <row r="14" spans="1:10" x14ac:dyDescent="0.3">
      <c r="D14" s="92" t="s">
        <v>236</v>
      </c>
      <c r="E14" s="93">
        <v>40103507622</v>
      </c>
      <c r="F14" s="94" t="s">
        <v>247</v>
      </c>
      <c r="G14" s="156">
        <v>5.15</v>
      </c>
      <c r="H14" s="93" t="s">
        <v>210</v>
      </c>
      <c r="I14" s="93">
        <v>100</v>
      </c>
      <c r="J14" s="93">
        <f t="shared" si="0"/>
        <v>1.7</v>
      </c>
    </row>
    <row r="15" spans="1:10" x14ac:dyDescent="0.3">
      <c r="D15" s="92" t="s">
        <v>226</v>
      </c>
      <c r="E15" s="93">
        <v>40103485842</v>
      </c>
      <c r="F15" s="94" t="s">
        <v>248</v>
      </c>
      <c r="G15" s="156">
        <v>5.15</v>
      </c>
      <c r="H15" s="93" t="s">
        <v>209</v>
      </c>
      <c r="I15" s="93">
        <v>150</v>
      </c>
      <c r="J15" s="112">
        <f t="shared" si="0"/>
        <v>2.5499999999999998</v>
      </c>
    </row>
    <row r="16" spans="1:10" x14ac:dyDescent="0.3">
      <c r="D16" s="92" t="s">
        <v>237</v>
      </c>
      <c r="E16" s="93">
        <v>40103559770</v>
      </c>
      <c r="F16" s="94" t="s">
        <v>249</v>
      </c>
      <c r="G16" s="156">
        <v>5.15</v>
      </c>
      <c r="H16" s="93" t="s">
        <v>210</v>
      </c>
      <c r="I16" s="93">
        <v>97.5</v>
      </c>
      <c r="J16" s="112">
        <f t="shared" si="0"/>
        <v>1.6575</v>
      </c>
    </row>
    <row r="17" spans="4:10" x14ac:dyDescent="0.3">
      <c r="D17" s="92" t="s">
        <v>227</v>
      </c>
      <c r="E17" s="93">
        <v>51203025391</v>
      </c>
      <c r="F17" s="94" t="s">
        <v>250</v>
      </c>
      <c r="G17" s="156">
        <v>5.15</v>
      </c>
      <c r="H17" s="93" t="s">
        <v>210</v>
      </c>
      <c r="I17" s="93">
        <v>98</v>
      </c>
      <c r="J17" s="112">
        <f t="shared" si="0"/>
        <v>1.6659999999999999</v>
      </c>
    </row>
    <row r="18" spans="4:10" x14ac:dyDescent="0.3">
      <c r="D18" s="92" t="s">
        <v>228</v>
      </c>
      <c r="E18" s="93">
        <v>42103065573</v>
      </c>
      <c r="F18" s="94" t="s">
        <v>251</v>
      </c>
      <c r="G18" s="156">
        <v>5.15</v>
      </c>
      <c r="H18" s="93" t="s">
        <v>209</v>
      </c>
      <c r="I18" s="93">
        <v>180</v>
      </c>
      <c r="J18" s="112">
        <f t="shared" si="0"/>
        <v>3.06</v>
      </c>
    </row>
    <row r="19" spans="4:10" x14ac:dyDescent="0.3">
      <c r="D19" s="92" t="s">
        <v>284</v>
      </c>
      <c r="E19" s="93">
        <v>40103422353</v>
      </c>
      <c r="F19" s="94" t="s">
        <v>294</v>
      </c>
      <c r="G19" s="156">
        <v>5.15</v>
      </c>
      <c r="H19" s="93" t="s">
        <v>210</v>
      </c>
      <c r="I19" s="93">
        <v>75</v>
      </c>
      <c r="J19" s="149">
        <f t="shared" si="0"/>
        <v>1.2749999999999999</v>
      </c>
    </row>
    <row r="20" spans="4:10" x14ac:dyDescent="0.3">
      <c r="D20" s="92" t="s">
        <v>228</v>
      </c>
      <c r="E20" s="93">
        <v>42103065573</v>
      </c>
      <c r="F20" s="94" t="s">
        <v>252</v>
      </c>
      <c r="G20" s="156">
        <v>5.15</v>
      </c>
      <c r="H20" s="93" t="s">
        <v>209</v>
      </c>
      <c r="I20" s="93">
        <v>300</v>
      </c>
      <c r="J20" s="93">
        <f t="shared" si="0"/>
        <v>5.0999999999999996</v>
      </c>
    </row>
    <row r="21" spans="4:10" x14ac:dyDescent="0.3">
      <c r="D21" s="92" t="s">
        <v>228</v>
      </c>
      <c r="E21" s="93">
        <v>42103065573</v>
      </c>
      <c r="F21" s="94" t="s">
        <v>253</v>
      </c>
      <c r="G21" s="156">
        <v>5.15</v>
      </c>
      <c r="H21" s="93" t="s">
        <v>210</v>
      </c>
      <c r="I21" s="93">
        <v>700</v>
      </c>
      <c r="J21" s="93">
        <f t="shared" si="0"/>
        <v>11.9</v>
      </c>
    </row>
    <row r="22" spans="4:10" x14ac:dyDescent="0.3">
      <c r="D22" s="92" t="s">
        <v>229</v>
      </c>
      <c r="E22" s="93">
        <v>42103080055</v>
      </c>
      <c r="F22" s="92" t="s">
        <v>254</v>
      </c>
      <c r="G22" s="156">
        <v>5.15</v>
      </c>
      <c r="H22" s="93" t="s">
        <v>210</v>
      </c>
      <c r="I22" s="93">
        <v>300</v>
      </c>
      <c r="J22" s="93">
        <f t="shared" si="0"/>
        <v>5.0999999999999996</v>
      </c>
    </row>
    <row r="23" spans="4:10" x14ac:dyDescent="0.3">
      <c r="D23" s="92" t="s">
        <v>273</v>
      </c>
      <c r="E23" s="93">
        <v>40103805380</v>
      </c>
      <c r="F23" s="94" t="s">
        <v>297</v>
      </c>
      <c r="G23" s="156">
        <v>5.15</v>
      </c>
      <c r="H23" s="93" t="s">
        <v>296</v>
      </c>
      <c r="I23" s="93">
        <v>75</v>
      </c>
      <c r="J23" s="149">
        <f t="shared" si="0"/>
        <v>1.2749999999999999</v>
      </c>
    </row>
    <row r="24" spans="4:10" x14ac:dyDescent="0.3">
      <c r="D24" s="92" t="s">
        <v>230</v>
      </c>
      <c r="E24" s="93">
        <v>43603041260</v>
      </c>
      <c r="F24" s="94" t="s">
        <v>298</v>
      </c>
      <c r="G24" s="156">
        <v>5.15</v>
      </c>
      <c r="H24" s="93" t="s">
        <v>210</v>
      </c>
      <c r="I24" s="93">
        <v>600</v>
      </c>
      <c r="J24" s="93">
        <f t="shared" si="0"/>
        <v>10.199999999999999</v>
      </c>
    </row>
    <row r="25" spans="4:10" x14ac:dyDescent="0.3">
      <c r="D25" s="92" t="s">
        <v>285</v>
      </c>
      <c r="E25" s="93">
        <v>48503007664</v>
      </c>
      <c r="F25" s="94" t="s">
        <v>299</v>
      </c>
      <c r="G25" s="156">
        <v>5.15</v>
      </c>
      <c r="H25" s="93" t="s">
        <v>210</v>
      </c>
      <c r="I25" s="93">
        <v>150</v>
      </c>
      <c r="J25" s="112">
        <f t="shared" si="0"/>
        <v>2.5499999999999998</v>
      </c>
    </row>
    <row r="26" spans="4:10" x14ac:dyDescent="0.3">
      <c r="D26" s="92" t="s">
        <v>274</v>
      </c>
      <c r="E26" s="93">
        <v>42103041344</v>
      </c>
      <c r="F26" s="94" t="s">
        <v>300</v>
      </c>
      <c r="G26" s="156">
        <v>5.9</v>
      </c>
      <c r="H26" s="93" t="s">
        <v>210</v>
      </c>
      <c r="I26" s="93">
        <v>520</v>
      </c>
      <c r="J26" s="112">
        <f t="shared" si="0"/>
        <v>8.84</v>
      </c>
    </row>
    <row r="27" spans="4:10" x14ac:dyDescent="0.3">
      <c r="D27" s="92" t="s">
        <v>275</v>
      </c>
      <c r="E27" s="93">
        <v>41203026130</v>
      </c>
      <c r="F27" s="94" t="s">
        <v>301</v>
      </c>
      <c r="G27" s="156">
        <v>5.15</v>
      </c>
      <c r="H27" s="93" t="s">
        <v>210</v>
      </c>
      <c r="I27" s="93">
        <v>120</v>
      </c>
      <c r="J27" s="112">
        <f t="shared" si="0"/>
        <v>2.04</v>
      </c>
    </row>
    <row r="28" spans="4:10" x14ac:dyDescent="0.3">
      <c r="D28" s="92" t="s">
        <v>238</v>
      </c>
      <c r="E28" s="93">
        <v>48503004225</v>
      </c>
      <c r="F28" s="94" t="s">
        <v>255</v>
      </c>
      <c r="G28" s="156">
        <v>5.15</v>
      </c>
      <c r="H28" s="93" t="s">
        <v>210</v>
      </c>
      <c r="I28" s="93">
        <v>98</v>
      </c>
      <c r="J28" s="112">
        <f t="shared" si="0"/>
        <v>1.6659999999999999</v>
      </c>
    </row>
    <row r="29" spans="4:10" x14ac:dyDescent="0.3">
      <c r="D29" s="92" t="s">
        <v>286</v>
      </c>
      <c r="E29" s="93">
        <v>40003484997</v>
      </c>
      <c r="F29" s="94" t="s">
        <v>256</v>
      </c>
      <c r="G29" s="156">
        <v>5.15</v>
      </c>
      <c r="H29" s="93" t="s">
        <v>210</v>
      </c>
      <c r="I29" s="93">
        <v>200</v>
      </c>
      <c r="J29" s="93">
        <f t="shared" si="0"/>
        <v>3.4</v>
      </c>
    </row>
    <row r="30" spans="4:10" x14ac:dyDescent="0.3">
      <c r="D30" s="92" t="s">
        <v>216</v>
      </c>
      <c r="E30" s="93">
        <v>40103337381</v>
      </c>
      <c r="F30" s="94" t="s">
        <v>302</v>
      </c>
      <c r="G30" s="156">
        <v>5.15</v>
      </c>
      <c r="H30" s="93" t="s">
        <v>210</v>
      </c>
      <c r="I30" s="93">
        <v>780</v>
      </c>
      <c r="J30" s="112">
        <f t="shared" si="0"/>
        <v>13.26</v>
      </c>
    </row>
    <row r="31" spans="4:10" x14ac:dyDescent="0.3">
      <c r="D31" s="92" t="s">
        <v>228</v>
      </c>
      <c r="E31" s="93">
        <v>42103065573</v>
      </c>
      <c r="F31" s="94" t="s">
        <v>257</v>
      </c>
      <c r="G31" s="156">
        <v>5.15</v>
      </c>
      <c r="H31" s="93" t="s">
        <v>210</v>
      </c>
      <c r="I31" s="93">
        <v>700</v>
      </c>
      <c r="J31" s="93">
        <f t="shared" si="0"/>
        <v>11.9</v>
      </c>
    </row>
    <row r="32" spans="4:10" x14ac:dyDescent="0.3">
      <c r="D32" s="92" t="s">
        <v>228</v>
      </c>
      <c r="E32" s="93">
        <v>42103065573</v>
      </c>
      <c r="F32" s="94" t="s">
        <v>303</v>
      </c>
      <c r="G32" s="156">
        <v>5.15</v>
      </c>
      <c r="H32" s="93" t="s">
        <v>210</v>
      </c>
      <c r="I32" s="93">
        <v>180</v>
      </c>
      <c r="J32" s="112">
        <f t="shared" si="0"/>
        <v>3.06</v>
      </c>
    </row>
    <row r="33" spans="4:10" x14ac:dyDescent="0.3">
      <c r="D33" s="92" t="s">
        <v>229</v>
      </c>
      <c r="E33" s="93">
        <v>42103080055</v>
      </c>
      <c r="F33" s="94" t="s">
        <v>258</v>
      </c>
      <c r="G33" s="156">
        <v>5.15</v>
      </c>
      <c r="H33" s="93" t="s">
        <v>210</v>
      </c>
      <c r="I33" s="93">
        <v>1500</v>
      </c>
      <c r="J33" s="93">
        <f t="shared" si="0"/>
        <v>25.5</v>
      </c>
    </row>
    <row r="34" spans="4:10" x14ac:dyDescent="0.3">
      <c r="D34" s="92" t="s">
        <v>216</v>
      </c>
      <c r="E34" s="93">
        <v>40103337381</v>
      </c>
      <c r="F34" s="94" t="s">
        <v>259</v>
      </c>
      <c r="G34" s="156">
        <v>5.15</v>
      </c>
      <c r="H34" s="93" t="s">
        <v>210</v>
      </c>
      <c r="I34" s="93">
        <v>6250</v>
      </c>
      <c r="J34" s="112">
        <f t="shared" si="0"/>
        <v>106.25</v>
      </c>
    </row>
    <row r="35" spans="4:10" x14ac:dyDescent="0.3">
      <c r="D35" s="92" t="s">
        <v>276</v>
      </c>
      <c r="E35" s="93">
        <v>52103061751</v>
      </c>
      <c r="F35" s="94" t="s">
        <v>304</v>
      </c>
      <c r="G35" s="156">
        <v>5.9</v>
      </c>
      <c r="H35" s="93" t="s">
        <v>210</v>
      </c>
      <c r="I35" s="93">
        <v>360</v>
      </c>
      <c r="J35" s="112">
        <f t="shared" si="0"/>
        <v>6.12</v>
      </c>
    </row>
    <row r="36" spans="4:10" x14ac:dyDescent="0.3">
      <c r="D36" s="92" t="s">
        <v>287</v>
      </c>
      <c r="E36" s="93">
        <v>41503014910</v>
      </c>
      <c r="F36" s="94" t="s">
        <v>305</v>
      </c>
      <c r="G36" s="156">
        <v>5.9</v>
      </c>
      <c r="H36" s="93" t="s">
        <v>210</v>
      </c>
      <c r="I36" s="93">
        <v>1330</v>
      </c>
      <c r="J36" s="112">
        <f t="shared" si="0"/>
        <v>22.61</v>
      </c>
    </row>
    <row r="37" spans="4:10" x14ac:dyDescent="0.3">
      <c r="D37" s="92" t="s">
        <v>231</v>
      </c>
      <c r="E37" s="93">
        <v>43602022690</v>
      </c>
      <c r="F37" s="94" t="s">
        <v>260</v>
      </c>
      <c r="G37" s="156">
        <v>5.15</v>
      </c>
      <c r="H37" s="93" t="s">
        <v>210</v>
      </c>
      <c r="I37" s="93">
        <v>98</v>
      </c>
      <c r="J37" s="112">
        <f t="shared" si="0"/>
        <v>1.6659999999999999</v>
      </c>
    </row>
    <row r="38" spans="4:10" x14ac:dyDescent="0.3">
      <c r="D38" s="92" t="s">
        <v>239</v>
      </c>
      <c r="E38" s="93">
        <v>40003518013</v>
      </c>
      <c r="F38" s="94" t="s">
        <v>261</v>
      </c>
      <c r="G38" s="156">
        <v>5.15</v>
      </c>
      <c r="H38" s="93" t="s">
        <v>210</v>
      </c>
      <c r="I38" s="93">
        <v>1200</v>
      </c>
      <c r="J38" s="112">
        <f t="shared" si="0"/>
        <v>20.399999999999999</v>
      </c>
    </row>
    <row r="39" spans="4:10" x14ac:dyDescent="0.3">
      <c r="D39" s="92" t="s">
        <v>232</v>
      </c>
      <c r="E39" s="93">
        <v>44103059611</v>
      </c>
      <c r="F39" s="94" t="s">
        <v>306</v>
      </c>
      <c r="G39" s="156">
        <v>5.15</v>
      </c>
      <c r="H39" s="93" t="s">
        <v>296</v>
      </c>
      <c r="I39" s="93">
        <v>180</v>
      </c>
      <c r="J39" s="112">
        <f t="shared" si="0"/>
        <v>3.06</v>
      </c>
    </row>
    <row r="40" spans="4:10" x14ac:dyDescent="0.3">
      <c r="D40" s="92" t="s">
        <v>232</v>
      </c>
      <c r="E40" s="93">
        <v>44103059611</v>
      </c>
      <c r="F40" s="94" t="s">
        <v>262</v>
      </c>
      <c r="G40" s="156">
        <v>5.15</v>
      </c>
      <c r="H40" s="93" t="s">
        <v>209</v>
      </c>
      <c r="I40" s="93">
        <v>250</v>
      </c>
      <c r="J40" s="112">
        <f t="shared" si="0"/>
        <v>4.25</v>
      </c>
    </row>
    <row r="41" spans="4:10" x14ac:dyDescent="0.3">
      <c r="D41" s="92" t="s">
        <v>232</v>
      </c>
      <c r="E41" s="93">
        <v>44103059611</v>
      </c>
      <c r="F41" s="94" t="s">
        <v>307</v>
      </c>
      <c r="G41" s="156">
        <v>5.9</v>
      </c>
      <c r="H41" s="93" t="s">
        <v>209</v>
      </c>
      <c r="I41" s="93">
        <v>400</v>
      </c>
      <c r="J41" s="112">
        <f t="shared" si="0"/>
        <v>6.8</v>
      </c>
    </row>
    <row r="42" spans="4:10" x14ac:dyDescent="0.3">
      <c r="D42" s="92" t="s">
        <v>226</v>
      </c>
      <c r="E42" s="93">
        <v>40103485842</v>
      </c>
      <c r="F42" s="94" t="s">
        <v>308</v>
      </c>
      <c r="G42" s="156">
        <v>5.15</v>
      </c>
      <c r="H42" s="93" t="s">
        <v>210</v>
      </c>
      <c r="I42" s="93">
        <v>90</v>
      </c>
      <c r="J42" s="112">
        <f t="shared" si="0"/>
        <v>1.53</v>
      </c>
    </row>
    <row r="43" spans="4:10" x14ac:dyDescent="0.3">
      <c r="D43" s="92" t="s">
        <v>233</v>
      </c>
      <c r="E43" s="93">
        <v>43603035476</v>
      </c>
      <c r="F43" s="94" t="s">
        <v>263</v>
      </c>
      <c r="G43" s="156">
        <v>5.15</v>
      </c>
      <c r="H43" s="93" t="s">
        <v>210</v>
      </c>
      <c r="I43" s="93">
        <v>95</v>
      </c>
      <c r="J43" s="112">
        <f t="shared" si="0"/>
        <v>1.615</v>
      </c>
    </row>
    <row r="44" spans="4:10" x14ac:dyDescent="0.3">
      <c r="D44" s="92" t="s">
        <v>288</v>
      </c>
      <c r="E44" s="93">
        <v>44103057771</v>
      </c>
      <c r="F44" s="94" t="s">
        <v>309</v>
      </c>
      <c r="G44" s="156">
        <v>5.15</v>
      </c>
      <c r="H44" s="93" t="s">
        <v>296</v>
      </c>
      <c r="I44" s="93">
        <v>100</v>
      </c>
      <c r="J44" s="112">
        <f t="shared" si="0"/>
        <v>1.7</v>
      </c>
    </row>
    <row r="45" spans="4:10" x14ac:dyDescent="0.3">
      <c r="D45" s="92" t="s">
        <v>240</v>
      </c>
      <c r="E45" s="93">
        <v>40003671496</v>
      </c>
      <c r="F45" s="94" t="s">
        <v>264</v>
      </c>
      <c r="G45" s="156">
        <v>5.15</v>
      </c>
      <c r="H45" s="93" t="s">
        <v>210</v>
      </c>
      <c r="I45" s="93">
        <v>300</v>
      </c>
      <c r="J45" s="112">
        <f t="shared" si="0"/>
        <v>5.0999999999999996</v>
      </c>
    </row>
    <row r="46" spans="4:10" x14ac:dyDescent="0.3">
      <c r="D46" s="92" t="s">
        <v>277</v>
      </c>
      <c r="E46" s="93">
        <v>42103042956</v>
      </c>
      <c r="F46" s="94" t="s">
        <v>310</v>
      </c>
      <c r="G46" s="156">
        <v>5.9</v>
      </c>
      <c r="H46" s="93" t="s">
        <v>296</v>
      </c>
      <c r="I46" s="93">
        <v>80</v>
      </c>
      <c r="J46" s="112">
        <f t="shared" si="0"/>
        <v>1.36</v>
      </c>
    </row>
    <row r="47" spans="4:10" x14ac:dyDescent="0.3">
      <c r="D47" s="92" t="s">
        <v>232</v>
      </c>
      <c r="E47" s="93">
        <v>44103059611</v>
      </c>
      <c r="F47" s="94" t="s">
        <v>265</v>
      </c>
      <c r="G47" s="156">
        <v>5.15</v>
      </c>
      <c r="H47" s="93" t="s">
        <v>209</v>
      </c>
      <c r="I47" s="93">
        <v>500</v>
      </c>
      <c r="J47" s="112">
        <f t="shared" si="0"/>
        <v>8.5</v>
      </c>
    </row>
    <row r="48" spans="4:10" x14ac:dyDescent="0.3">
      <c r="D48" s="92" t="s">
        <v>278</v>
      </c>
      <c r="E48" s="93">
        <v>45403047644</v>
      </c>
      <c r="F48" s="92" t="s">
        <v>311</v>
      </c>
      <c r="G48" s="156">
        <v>5.9</v>
      </c>
      <c r="H48" s="93" t="s">
        <v>296</v>
      </c>
      <c r="I48" s="93">
        <v>180</v>
      </c>
      <c r="J48" s="112">
        <f t="shared" si="0"/>
        <v>3.06</v>
      </c>
    </row>
    <row r="49" spans="4:10" x14ac:dyDescent="0.3">
      <c r="D49" s="92" t="s">
        <v>232</v>
      </c>
      <c r="E49" s="93">
        <v>44103059611</v>
      </c>
      <c r="F49" s="94" t="s">
        <v>266</v>
      </c>
      <c r="G49" s="156">
        <v>5.9</v>
      </c>
      <c r="H49" s="93" t="s">
        <v>296</v>
      </c>
      <c r="I49" s="93">
        <v>1980</v>
      </c>
      <c r="J49" s="112">
        <f t="shared" si="0"/>
        <v>33.659999999999997</v>
      </c>
    </row>
    <row r="50" spans="4:10" x14ac:dyDescent="0.3">
      <c r="D50" s="92" t="s">
        <v>279</v>
      </c>
      <c r="E50" s="93">
        <v>40103726019</v>
      </c>
      <c r="F50" s="94" t="s">
        <v>312</v>
      </c>
      <c r="G50" s="156">
        <v>5.9</v>
      </c>
      <c r="H50" s="93" t="s">
        <v>209</v>
      </c>
      <c r="I50" s="93">
        <v>422</v>
      </c>
      <c r="J50" s="112">
        <f t="shared" si="0"/>
        <v>7.1739999999999995</v>
      </c>
    </row>
    <row r="51" spans="4:10" x14ac:dyDescent="0.3">
      <c r="D51" s="92" t="s">
        <v>234</v>
      </c>
      <c r="E51" s="93">
        <v>40003462398</v>
      </c>
      <c r="F51" s="92" t="s">
        <v>267</v>
      </c>
      <c r="G51" s="156">
        <v>5.15</v>
      </c>
      <c r="H51" s="93" t="s">
        <v>210</v>
      </c>
      <c r="I51" s="93">
        <v>98</v>
      </c>
      <c r="J51" s="112">
        <f t="shared" si="0"/>
        <v>1.6659999999999999</v>
      </c>
    </row>
    <row r="52" spans="4:10" x14ac:dyDescent="0.3">
      <c r="D52" s="92" t="s">
        <v>289</v>
      </c>
      <c r="E52" s="93">
        <v>40003168311</v>
      </c>
      <c r="F52" s="94" t="s">
        <v>313</v>
      </c>
      <c r="G52" s="156">
        <v>5.15</v>
      </c>
      <c r="H52" s="93" t="s">
        <v>210</v>
      </c>
      <c r="I52" s="93">
        <v>1500</v>
      </c>
      <c r="J52" s="112">
        <f t="shared" si="0"/>
        <v>25.5</v>
      </c>
    </row>
    <row r="53" spans="4:10" x14ac:dyDescent="0.3">
      <c r="D53" s="92" t="s">
        <v>232</v>
      </c>
      <c r="E53" s="93">
        <v>44103059611</v>
      </c>
      <c r="F53" s="94" t="s">
        <v>315</v>
      </c>
      <c r="G53" s="156">
        <v>5.9</v>
      </c>
      <c r="H53" s="93" t="s">
        <v>314</v>
      </c>
      <c r="I53" s="93">
        <v>300</v>
      </c>
      <c r="J53" s="112">
        <f t="shared" si="0"/>
        <v>5.0999999999999996</v>
      </c>
    </row>
    <row r="54" spans="4:10" x14ac:dyDescent="0.3">
      <c r="D54" s="92" t="s">
        <v>235</v>
      </c>
      <c r="E54" s="93">
        <v>42103040230</v>
      </c>
      <c r="F54" s="92" t="s">
        <v>268</v>
      </c>
      <c r="G54" s="156">
        <v>5.15</v>
      </c>
      <c r="H54" s="93" t="s">
        <v>210</v>
      </c>
      <c r="I54" s="93">
        <v>900</v>
      </c>
      <c r="J54" s="112">
        <f t="shared" si="0"/>
        <v>15.3</v>
      </c>
    </row>
    <row r="55" spans="4:10" s="159" customFormat="1" x14ac:dyDescent="0.3">
      <c r="D55" s="157" t="s">
        <v>290</v>
      </c>
      <c r="E55" s="158">
        <v>41503026905</v>
      </c>
      <c r="F55" s="157" t="s">
        <v>316</v>
      </c>
      <c r="G55" s="158">
        <v>5.9</v>
      </c>
      <c r="H55" s="158" t="s">
        <v>296</v>
      </c>
      <c r="I55" s="158">
        <v>150</v>
      </c>
      <c r="J55" s="112">
        <f t="shared" si="0"/>
        <v>2.5499999999999998</v>
      </c>
    </row>
    <row r="56" spans="4:10" x14ac:dyDescent="0.3">
      <c r="D56" s="92" t="s">
        <v>280</v>
      </c>
      <c r="E56" s="93">
        <v>44103008066</v>
      </c>
      <c r="F56" s="94" t="s">
        <v>317</v>
      </c>
      <c r="G56" s="156">
        <v>5.9</v>
      </c>
      <c r="H56" s="93" t="s">
        <v>296</v>
      </c>
      <c r="I56" s="93">
        <v>100</v>
      </c>
      <c r="J56" s="112">
        <f t="shared" si="0"/>
        <v>1.7</v>
      </c>
    </row>
    <row r="57" spans="4:10" x14ac:dyDescent="0.3">
      <c r="D57" s="92" t="s">
        <v>229</v>
      </c>
      <c r="E57" s="93">
        <v>42103080055</v>
      </c>
      <c r="F57" s="94" t="s">
        <v>318</v>
      </c>
      <c r="G57" s="156">
        <v>5.15</v>
      </c>
      <c r="H57" s="93" t="s">
        <v>210</v>
      </c>
      <c r="I57" s="93">
        <v>1000</v>
      </c>
      <c r="J57" s="112">
        <f t="shared" si="0"/>
        <v>17</v>
      </c>
    </row>
    <row r="58" spans="4:10" x14ac:dyDescent="0.3">
      <c r="D58" s="92" t="s">
        <v>241</v>
      </c>
      <c r="E58" s="93">
        <v>40103308081</v>
      </c>
      <c r="F58" s="94" t="s">
        <v>319</v>
      </c>
      <c r="G58" s="156">
        <v>5.15</v>
      </c>
      <c r="H58" s="93" t="s">
        <v>209</v>
      </c>
      <c r="I58" s="93">
        <v>220</v>
      </c>
      <c r="J58" s="112">
        <f t="shared" si="0"/>
        <v>3.74</v>
      </c>
    </row>
    <row r="59" spans="4:10" x14ac:dyDescent="0.3">
      <c r="D59" s="92" t="s">
        <v>242</v>
      </c>
      <c r="E59" s="93">
        <v>42103029318</v>
      </c>
      <c r="F59" s="92" t="s">
        <v>269</v>
      </c>
      <c r="G59" s="156">
        <v>5.15</v>
      </c>
      <c r="H59" s="93" t="s">
        <v>210</v>
      </c>
      <c r="I59" s="93">
        <v>900</v>
      </c>
      <c r="J59" s="112">
        <f t="shared" si="0"/>
        <v>15.3</v>
      </c>
    </row>
    <row r="60" spans="4:10" x14ac:dyDescent="0.3">
      <c r="D60" s="92" t="s">
        <v>243</v>
      </c>
      <c r="E60" s="93">
        <v>40003314683</v>
      </c>
      <c r="F60" s="92" t="s">
        <v>270</v>
      </c>
      <c r="G60" s="156">
        <v>5.15</v>
      </c>
      <c r="H60" s="93" t="s">
        <v>210</v>
      </c>
      <c r="I60" s="93">
        <v>200</v>
      </c>
      <c r="J60" s="112">
        <f t="shared" si="0"/>
        <v>3.4</v>
      </c>
    </row>
    <row r="61" spans="4:10" x14ac:dyDescent="0.3">
      <c r="D61" s="92" t="s">
        <v>291</v>
      </c>
      <c r="E61" s="93">
        <v>40003203335</v>
      </c>
      <c r="F61" s="94" t="s">
        <v>320</v>
      </c>
      <c r="G61" s="156">
        <v>5.15</v>
      </c>
      <c r="H61" s="93" t="s">
        <v>210</v>
      </c>
      <c r="I61" s="93">
        <v>350</v>
      </c>
      <c r="J61" s="112">
        <f t="shared" si="0"/>
        <v>5.95</v>
      </c>
    </row>
    <row r="62" spans="4:10" x14ac:dyDescent="0.3">
      <c r="D62" s="92" t="s">
        <v>281</v>
      </c>
      <c r="E62" s="93">
        <v>44102010256</v>
      </c>
      <c r="F62" s="94" t="s">
        <v>321</v>
      </c>
      <c r="G62" s="156">
        <v>5.15</v>
      </c>
      <c r="H62" s="93" t="s">
        <v>296</v>
      </c>
      <c r="I62" s="93">
        <v>100</v>
      </c>
      <c r="J62" s="112">
        <f t="shared" si="0"/>
        <v>1.7</v>
      </c>
    </row>
    <row r="63" spans="4:10" x14ac:dyDescent="0.3">
      <c r="D63" s="92" t="s">
        <v>245</v>
      </c>
      <c r="E63" s="93">
        <v>50003716001</v>
      </c>
      <c r="F63" s="94" t="s">
        <v>271</v>
      </c>
      <c r="G63" s="156">
        <v>5.15</v>
      </c>
      <c r="H63" s="93" t="s">
        <v>210</v>
      </c>
      <c r="I63" s="93">
        <v>9000</v>
      </c>
      <c r="J63" s="112">
        <f t="shared" si="0"/>
        <v>153</v>
      </c>
    </row>
    <row r="64" spans="4:10" x14ac:dyDescent="0.3">
      <c r="D64" s="92" t="s">
        <v>282</v>
      </c>
      <c r="E64" s="93">
        <v>49502001004</v>
      </c>
      <c r="F64" s="94" t="s">
        <v>322</v>
      </c>
      <c r="G64" s="156">
        <v>5.15</v>
      </c>
      <c r="H64" s="93" t="s">
        <v>210</v>
      </c>
      <c r="I64" s="93">
        <v>56</v>
      </c>
      <c r="J64" s="112">
        <f t="shared" si="0"/>
        <v>0.95200000000000007</v>
      </c>
    </row>
    <row r="65" spans="1:23" x14ac:dyDescent="0.3">
      <c r="D65" s="92" t="s">
        <v>292</v>
      </c>
      <c r="E65" s="93">
        <v>50003420061</v>
      </c>
      <c r="F65" s="94" t="s">
        <v>323</v>
      </c>
      <c r="G65" s="156">
        <v>5.15</v>
      </c>
      <c r="H65" s="93" t="s">
        <v>210</v>
      </c>
      <c r="I65" s="93">
        <v>76.8</v>
      </c>
      <c r="J65" s="112">
        <f t="shared" si="0"/>
        <v>1.3056000000000001</v>
      </c>
    </row>
    <row r="66" spans="1:23" x14ac:dyDescent="0.3">
      <c r="D66" s="92" t="s">
        <v>244</v>
      </c>
      <c r="E66" s="93">
        <v>42103029248</v>
      </c>
      <c r="F66" s="94" t="s">
        <v>272</v>
      </c>
      <c r="G66" s="156">
        <v>5.15</v>
      </c>
      <c r="H66" s="156" t="s">
        <v>210</v>
      </c>
      <c r="I66" s="93">
        <v>200</v>
      </c>
      <c r="J66" s="112">
        <f t="shared" si="0"/>
        <v>3.4</v>
      </c>
    </row>
    <row r="67" spans="1:23" x14ac:dyDescent="0.3">
      <c r="D67" s="92" t="s">
        <v>280</v>
      </c>
      <c r="E67" s="93">
        <v>44103008066</v>
      </c>
      <c r="F67" s="94" t="s">
        <v>324</v>
      </c>
      <c r="G67" s="156">
        <v>5.9</v>
      </c>
      <c r="H67" s="156" t="s">
        <v>210</v>
      </c>
      <c r="I67" s="93">
        <v>150</v>
      </c>
      <c r="J67" s="112">
        <f t="shared" si="0"/>
        <v>2.5499999999999998</v>
      </c>
    </row>
    <row r="68" spans="1:23" x14ac:dyDescent="0.3">
      <c r="D68" s="92" t="s">
        <v>293</v>
      </c>
      <c r="E68" s="93">
        <v>48703002481</v>
      </c>
      <c r="F68" s="94" t="s">
        <v>325</v>
      </c>
      <c r="G68" s="156">
        <v>5.15</v>
      </c>
      <c r="H68" s="156" t="s">
        <v>210</v>
      </c>
      <c r="I68" s="93">
        <v>79.150000000000006</v>
      </c>
      <c r="J68" s="112">
        <f t="shared" si="0"/>
        <v>1.34555</v>
      </c>
    </row>
    <row r="71" spans="1:23" x14ac:dyDescent="0.3">
      <c r="A71" s="33" t="s">
        <v>651</v>
      </c>
    </row>
    <row r="72" spans="1:23" x14ac:dyDescent="0.3">
      <c r="A72" s="33" t="s">
        <v>657</v>
      </c>
    </row>
    <row r="73" spans="1:23" x14ac:dyDescent="0.3">
      <c r="A73" s="33" t="s">
        <v>658</v>
      </c>
    </row>
    <row r="76" spans="1:23" x14ac:dyDescent="0.3">
      <c r="A76" s="64" t="s">
        <v>548</v>
      </c>
    </row>
    <row r="77" spans="1:23" x14ac:dyDescent="0.3">
      <c r="A77" s="33" t="s">
        <v>327</v>
      </c>
    </row>
    <row r="78" spans="1:23" x14ac:dyDescent="0.3">
      <c r="A78" s="64" t="s">
        <v>128</v>
      </c>
      <c r="F78" s="64" t="s">
        <v>129</v>
      </c>
      <c r="K78" s="64" t="s">
        <v>363</v>
      </c>
      <c r="P78" s="64" t="s">
        <v>155</v>
      </c>
      <c r="U78" s="64" t="s">
        <v>365</v>
      </c>
    </row>
    <row r="79" spans="1:23" ht="46.5" customHeight="1" x14ac:dyDescent="0.3">
      <c r="A79" s="89" t="s">
        <v>201</v>
      </c>
      <c r="B79" s="141" t="s">
        <v>450</v>
      </c>
      <c r="C79" s="90" t="s">
        <v>649</v>
      </c>
      <c r="D79" s="160" t="s">
        <v>326</v>
      </c>
      <c r="E79" s="160"/>
      <c r="F79" s="89" t="s">
        <v>201</v>
      </c>
      <c r="G79" s="141" t="s">
        <v>450</v>
      </c>
      <c r="H79" s="90" t="s">
        <v>649</v>
      </c>
      <c r="I79" s="161"/>
      <c r="J79" s="162"/>
      <c r="K79" s="89" t="s">
        <v>201</v>
      </c>
      <c r="L79" s="141" t="s">
        <v>450</v>
      </c>
      <c r="M79" s="90" t="s">
        <v>649</v>
      </c>
      <c r="N79" s="163"/>
      <c r="O79" s="163"/>
      <c r="P79" s="89" t="s">
        <v>201</v>
      </c>
      <c r="Q79" s="141" t="s">
        <v>450</v>
      </c>
      <c r="R79" s="90" t="s">
        <v>649</v>
      </c>
      <c r="S79" s="163"/>
      <c r="T79" s="163"/>
      <c r="U79" s="89" t="s">
        <v>201</v>
      </c>
      <c r="V79" s="141" t="s">
        <v>450</v>
      </c>
      <c r="W79" s="90" t="s">
        <v>649</v>
      </c>
    </row>
    <row r="80" spans="1:23" x14ac:dyDescent="0.3">
      <c r="A80" s="164" t="s">
        <v>328</v>
      </c>
      <c r="B80" s="165">
        <v>135.703</v>
      </c>
      <c r="C80" s="166">
        <f>B80*1.7/100</f>
        <v>2.3069509999999998</v>
      </c>
      <c r="D80" s="167"/>
      <c r="E80" s="167"/>
      <c r="F80" s="164" t="s">
        <v>328</v>
      </c>
      <c r="G80" s="168">
        <v>113.86199999999999</v>
      </c>
      <c r="H80" s="165">
        <f>G80*1.7/100</f>
        <v>1.9356539999999998</v>
      </c>
      <c r="I80" s="169"/>
      <c r="J80" s="167"/>
      <c r="K80" s="164" t="s">
        <v>328</v>
      </c>
      <c r="L80" s="165">
        <v>105.18300000000001</v>
      </c>
      <c r="M80" s="112">
        <f>L80*1.7/100</f>
        <v>1.788111</v>
      </c>
      <c r="P80" s="170" t="s">
        <v>329</v>
      </c>
      <c r="Q80" s="171">
        <v>55</v>
      </c>
      <c r="R80" s="112">
        <f>Q80*1.7/100</f>
        <v>0.93500000000000005</v>
      </c>
      <c r="U80" s="170" t="s">
        <v>328</v>
      </c>
      <c r="V80" s="171">
        <v>99.563999999999993</v>
      </c>
      <c r="W80" s="112">
        <f>V80*1.7/100</f>
        <v>1.6925879999999998</v>
      </c>
    </row>
    <row r="81" spans="1:23" x14ac:dyDescent="0.3">
      <c r="A81" s="164" t="s">
        <v>366</v>
      </c>
      <c r="B81" s="165">
        <v>44.012999999999998</v>
      </c>
      <c r="C81" s="166">
        <f t="shared" ref="C81:C144" si="1">B81*1.7/100</f>
        <v>0.74822099999999991</v>
      </c>
      <c r="D81" s="167"/>
      <c r="E81" s="167"/>
      <c r="F81" s="164" t="s">
        <v>367</v>
      </c>
      <c r="G81" s="168">
        <v>33.1</v>
      </c>
      <c r="H81" s="165">
        <f t="shared" ref="H81:H144" si="2">G81*1.7/100</f>
        <v>0.56269999999999998</v>
      </c>
      <c r="I81" s="169"/>
      <c r="J81" s="167"/>
      <c r="K81" s="164" t="s">
        <v>370</v>
      </c>
      <c r="L81" s="165">
        <v>3.5990000000000002</v>
      </c>
      <c r="M81" s="112">
        <f t="shared" ref="M81:M120" si="3">L81*1.7/100</f>
        <v>6.1183000000000008E-2</v>
      </c>
      <c r="P81" s="170" t="s">
        <v>330</v>
      </c>
      <c r="Q81" s="171">
        <v>64.540000000000006</v>
      </c>
      <c r="R81" s="112">
        <f t="shared" ref="R81:R120" si="4">Q81*1.7/100</f>
        <v>1.09718</v>
      </c>
      <c r="U81" s="170" t="s">
        <v>329</v>
      </c>
      <c r="V81" s="171">
        <v>62.78</v>
      </c>
      <c r="W81" s="112">
        <f t="shared" ref="W81:W128" si="5">V81*1.7/100</f>
        <v>1.0672600000000001</v>
      </c>
    </row>
    <row r="82" spans="1:23" x14ac:dyDescent="0.3">
      <c r="A82" s="164" t="s">
        <v>367</v>
      </c>
      <c r="B82" s="165">
        <v>30.524000000000001</v>
      </c>
      <c r="C82" s="166">
        <f t="shared" si="1"/>
        <v>0.51890800000000004</v>
      </c>
      <c r="D82" s="167"/>
      <c r="E82" s="167"/>
      <c r="F82" s="164" t="s">
        <v>330</v>
      </c>
      <c r="G82" s="168">
        <v>342.7</v>
      </c>
      <c r="H82" s="165">
        <f t="shared" si="2"/>
        <v>5.825899999999999</v>
      </c>
      <c r="I82" s="169"/>
      <c r="J82" s="167"/>
      <c r="K82" s="164" t="s">
        <v>332</v>
      </c>
      <c r="L82" s="165">
        <v>208.505</v>
      </c>
      <c r="M82" s="112">
        <f t="shared" si="3"/>
        <v>3.5445849999999997</v>
      </c>
      <c r="P82" s="170" t="s">
        <v>331</v>
      </c>
      <c r="Q82" s="171">
        <v>72.790000000000006</v>
      </c>
      <c r="R82" s="112">
        <f t="shared" si="4"/>
        <v>1.23743</v>
      </c>
      <c r="U82" s="170" t="s">
        <v>330</v>
      </c>
      <c r="V82" s="171">
        <v>243.51</v>
      </c>
      <c r="W82" s="112">
        <f t="shared" si="5"/>
        <v>4.1396699999999997</v>
      </c>
    </row>
    <row r="83" spans="1:23" x14ac:dyDescent="0.3">
      <c r="A83" s="164" t="s">
        <v>330</v>
      </c>
      <c r="B83" s="165">
        <v>261.476</v>
      </c>
      <c r="C83" s="166">
        <f t="shared" si="1"/>
        <v>4.4450919999999998</v>
      </c>
      <c r="D83" s="167"/>
      <c r="E83" s="167"/>
      <c r="F83" s="164" t="s">
        <v>331</v>
      </c>
      <c r="G83" s="168">
        <v>43.046500000000002</v>
      </c>
      <c r="H83" s="165">
        <f t="shared" si="2"/>
        <v>0.73179050000000001</v>
      </c>
      <c r="I83" s="169"/>
      <c r="J83" s="167"/>
      <c r="K83" s="164" t="s">
        <v>371</v>
      </c>
      <c r="L83" s="165">
        <v>824.64</v>
      </c>
      <c r="M83" s="112">
        <f t="shared" si="3"/>
        <v>14.018879999999999</v>
      </c>
      <c r="P83" s="170" t="s">
        <v>370</v>
      </c>
      <c r="Q83" s="171">
        <v>14.023</v>
      </c>
      <c r="R83" s="112">
        <f t="shared" si="4"/>
        <v>0.23839099999999999</v>
      </c>
      <c r="U83" s="170" t="s">
        <v>331</v>
      </c>
      <c r="V83" s="171">
        <v>65.510000000000005</v>
      </c>
      <c r="W83" s="112">
        <f t="shared" si="5"/>
        <v>1.1136699999999999</v>
      </c>
    </row>
    <row r="84" spans="1:23" x14ac:dyDescent="0.3">
      <c r="A84" s="164" t="s">
        <v>368</v>
      </c>
      <c r="B84" s="165">
        <v>10</v>
      </c>
      <c r="C84" s="166">
        <f t="shared" si="1"/>
        <v>0.17</v>
      </c>
      <c r="D84" s="167"/>
      <c r="E84" s="167"/>
      <c r="F84" s="164" t="s">
        <v>370</v>
      </c>
      <c r="G84" s="168">
        <v>7.5010000000000003</v>
      </c>
      <c r="H84" s="165">
        <f t="shared" si="2"/>
        <v>0.12751699999999999</v>
      </c>
      <c r="I84" s="169"/>
      <c r="J84" s="167"/>
      <c r="K84" s="164" t="s">
        <v>334</v>
      </c>
      <c r="L84" s="165">
        <v>1568.222</v>
      </c>
      <c r="M84" s="112">
        <f t="shared" si="3"/>
        <v>26.659773999999999</v>
      </c>
      <c r="P84" s="170" t="s">
        <v>332</v>
      </c>
      <c r="Q84" s="171">
        <v>126.991</v>
      </c>
      <c r="R84" s="112">
        <f t="shared" si="4"/>
        <v>2.1588469999999997</v>
      </c>
      <c r="U84" s="170" t="s">
        <v>332</v>
      </c>
      <c r="V84" s="171">
        <v>164.00899999999999</v>
      </c>
      <c r="W84" s="112">
        <f t="shared" si="5"/>
        <v>2.7881529999999999</v>
      </c>
    </row>
    <row r="85" spans="1:23" x14ac:dyDescent="0.3">
      <c r="A85" s="164" t="s">
        <v>369</v>
      </c>
      <c r="B85" s="165">
        <v>6.22</v>
      </c>
      <c r="C85" s="166">
        <f t="shared" si="1"/>
        <v>0.10574</v>
      </c>
      <c r="D85" s="167"/>
      <c r="E85" s="167"/>
      <c r="F85" s="164" t="s">
        <v>371</v>
      </c>
      <c r="G85" s="168">
        <v>3</v>
      </c>
      <c r="H85" s="165">
        <f t="shared" si="2"/>
        <v>5.0999999999999997E-2</v>
      </c>
      <c r="I85" s="169"/>
      <c r="J85" s="167"/>
      <c r="K85" s="164" t="s">
        <v>335</v>
      </c>
      <c r="L85" s="165">
        <v>196.23</v>
      </c>
      <c r="M85" s="112">
        <f t="shared" si="3"/>
        <v>3.3359099999999997</v>
      </c>
      <c r="P85" s="170" t="s">
        <v>334</v>
      </c>
      <c r="Q85" s="171">
        <v>1930.4169999999999</v>
      </c>
      <c r="R85" s="112">
        <f t="shared" si="4"/>
        <v>32.817088999999996</v>
      </c>
      <c r="U85" s="170" t="s">
        <v>333</v>
      </c>
      <c r="V85" s="171">
        <v>48.198999999999998</v>
      </c>
      <c r="W85" s="112">
        <f t="shared" si="5"/>
        <v>0.81938299999999997</v>
      </c>
    </row>
    <row r="86" spans="1:23" x14ac:dyDescent="0.3">
      <c r="A86" s="164" t="s">
        <v>331</v>
      </c>
      <c r="B86" s="165">
        <v>55.99</v>
      </c>
      <c r="C86" s="166">
        <f t="shared" si="1"/>
        <v>0.95183000000000006</v>
      </c>
      <c r="D86" s="167"/>
      <c r="E86" s="167"/>
      <c r="F86" s="164" t="s">
        <v>334</v>
      </c>
      <c r="G86" s="168">
        <v>1804.808</v>
      </c>
      <c r="H86" s="165">
        <f t="shared" si="2"/>
        <v>30.681736000000001</v>
      </c>
      <c r="I86" s="169"/>
      <c r="J86" s="167"/>
      <c r="K86" s="164" t="s">
        <v>376</v>
      </c>
      <c r="L86" s="165">
        <v>3.9350000000000001</v>
      </c>
      <c r="M86" s="112">
        <f t="shared" si="3"/>
        <v>6.6894999999999996E-2</v>
      </c>
      <c r="P86" s="170" t="s">
        <v>335</v>
      </c>
      <c r="Q86" s="171">
        <v>93.99</v>
      </c>
      <c r="R86" s="112">
        <f t="shared" si="4"/>
        <v>1.5978299999999999</v>
      </c>
      <c r="U86" s="170" t="s">
        <v>334</v>
      </c>
      <c r="V86" s="171">
        <v>3102.8849</v>
      </c>
      <c r="W86" s="112">
        <f t="shared" si="5"/>
        <v>52.749043300000004</v>
      </c>
    </row>
    <row r="87" spans="1:23" x14ac:dyDescent="0.3">
      <c r="A87" s="164" t="s">
        <v>370</v>
      </c>
      <c r="B87" s="165">
        <v>31.959</v>
      </c>
      <c r="C87" s="166">
        <f t="shared" si="1"/>
        <v>0.54330299999999998</v>
      </c>
      <c r="D87" s="167"/>
      <c r="E87" s="167"/>
      <c r="F87" s="164" t="s">
        <v>335</v>
      </c>
      <c r="G87" s="168">
        <v>235.98</v>
      </c>
      <c r="H87" s="165">
        <f t="shared" si="2"/>
        <v>4.01166</v>
      </c>
      <c r="I87" s="169"/>
      <c r="J87" s="167"/>
      <c r="K87" s="164" t="s">
        <v>338</v>
      </c>
      <c r="L87" s="165">
        <v>153.892</v>
      </c>
      <c r="M87" s="112">
        <f t="shared" si="3"/>
        <v>2.6161639999999999</v>
      </c>
      <c r="P87" s="170" t="s">
        <v>338</v>
      </c>
      <c r="Q87" s="171">
        <v>129.755</v>
      </c>
      <c r="R87" s="112">
        <f t="shared" si="4"/>
        <v>2.205835</v>
      </c>
      <c r="U87" s="170" t="s">
        <v>335</v>
      </c>
      <c r="V87" s="171">
        <v>169.02600000000001</v>
      </c>
      <c r="W87" s="112">
        <f t="shared" si="5"/>
        <v>2.8734419999999998</v>
      </c>
    </row>
    <row r="88" spans="1:23" x14ac:dyDescent="0.3">
      <c r="A88" s="164" t="s">
        <v>332</v>
      </c>
      <c r="B88" s="165">
        <v>129.22</v>
      </c>
      <c r="C88" s="166">
        <f t="shared" si="1"/>
        <v>2.1967399999999997</v>
      </c>
      <c r="D88" s="167"/>
      <c r="E88" s="167"/>
      <c r="F88" s="164" t="s">
        <v>374</v>
      </c>
      <c r="G88" s="168">
        <v>27.132999999999999</v>
      </c>
      <c r="H88" s="165">
        <f t="shared" si="2"/>
        <v>0.46126099999999992</v>
      </c>
      <c r="I88" s="169"/>
      <c r="J88" s="167"/>
      <c r="K88" s="164" t="s">
        <v>339</v>
      </c>
      <c r="L88" s="165">
        <v>244.148</v>
      </c>
      <c r="M88" s="112">
        <f t="shared" si="3"/>
        <v>4.1505159999999997</v>
      </c>
      <c r="P88" s="170" t="s">
        <v>339</v>
      </c>
      <c r="Q88" s="171">
        <v>254.06299999999999</v>
      </c>
      <c r="R88" s="112">
        <f t="shared" si="4"/>
        <v>4.3190709999999992</v>
      </c>
      <c r="U88" s="170" t="s">
        <v>336</v>
      </c>
      <c r="V88" s="171">
        <v>62.124000000000002</v>
      </c>
      <c r="W88" s="112">
        <f t="shared" si="5"/>
        <v>1.056108</v>
      </c>
    </row>
    <row r="89" spans="1:23" x14ac:dyDescent="0.3">
      <c r="A89" s="164" t="s">
        <v>371</v>
      </c>
      <c r="B89" s="165">
        <v>1</v>
      </c>
      <c r="C89" s="166">
        <f t="shared" si="1"/>
        <v>1.7000000000000001E-2</v>
      </c>
      <c r="D89" s="167"/>
      <c r="E89" s="167"/>
      <c r="F89" s="164" t="s">
        <v>375</v>
      </c>
      <c r="G89" s="168">
        <v>32.74</v>
      </c>
      <c r="H89" s="165">
        <f t="shared" si="2"/>
        <v>0.55657999999999996</v>
      </c>
      <c r="I89" s="169"/>
      <c r="J89" s="167"/>
      <c r="K89" s="164" t="s">
        <v>341</v>
      </c>
      <c r="L89" s="165">
        <v>57</v>
      </c>
      <c r="M89" s="112">
        <f t="shared" si="3"/>
        <v>0.96899999999999986</v>
      </c>
      <c r="P89" s="170" t="s">
        <v>340</v>
      </c>
      <c r="Q89" s="171">
        <v>9</v>
      </c>
      <c r="R89" s="112">
        <f t="shared" si="4"/>
        <v>0.153</v>
      </c>
      <c r="U89" s="170" t="s">
        <v>337</v>
      </c>
      <c r="V89" s="171">
        <v>153.65799999999999</v>
      </c>
      <c r="W89" s="112">
        <f t="shared" si="5"/>
        <v>2.6121859999999999</v>
      </c>
    </row>
    <row r="90" spans="1:23" x14ac:dyDescent="0.3">
      <c r="A90" s="164" t="s">
        <v>372</v>
      </c>
      <c r="B90" s="165">
        <v>34.792000000000002</v>
      </c>
      <c r="C90" s="166">
        <f t="shared" si="1"/>
        <v>0.59146399999999999</v>
      </c>
      <c r="D90" s="167"/>
      <c r="E90" s="167"/>
      <c r="F90" s="164" t="s">
        <v>376</v>
      </c>
      <c r="G90" s="168">
        <v>27.81</v>
      </c>
      <c r="H90" s="165">
        <f t="shared" si="2"/>
        <v>0.47276999999999991</v>
      </c>
      <c r="I90" s="169"/>
      <c r="J90" s="167"/>
      <c r="K90" s="164" t="s">
        <v>426</v>
      </c>
      <c r="L90" s="165">
        <v>327.63</v>
      </c>
      <c r="M90" s="112">
        <f t="shared" si="3"/>
        <v>5.5697099999999997</v>
      </c>
      <c r="P90" s="170" t="s">
        <v>341</v>
      </c>
      <c r="Q90" s="171">
        <v>10</v>
      </c>
      <c r="R90" s="112">
        <f t="shared" si="4"/>
        <v>0.17</v>
      </c>
      <c r="U90" s="170" t="s">
        <v>338</v>
      </c>
      <c r="V90" s="171">
        <v>236.328</v>
      </c>
      <c r="W90" s="112">
        <f t="shared" si="5"/>
        <v>4.017576</v>
      </c>
    </row>
    <row r="91" spans="1:23" x14ac:dyDescent="0.3">
      <c r="A91" s="164" t="s">
        <v>334</v>
      </c>
      <c r="B91" s="165">
        <v>1637.021</v>
      </c>
      <c r="C91" s="166">
        <f t="shared" si="1"/>
        <v>27.829357000000002</v>
      </c>
      <c r="D91" s="167"/>
      <c r="E91" s="167"/>
      <c r="F91" s="164" t="s">
        <v>377</v>
      </c>
      <c r="G91" s="168">
        <v>42.423999999999999</v>
      </c>
      <c r="H91" s="165">
        <f t="shared" si="2"/>
        <v>0.72120800000000007</v>
      </c>
      <c r="I91" s="169"/>
      <c r="J91" s="167"/>
      <c r="K91" s="164" t="s">
        <v>342</v>
      </c>
      <c r="L91" s="165">
        <v>105</v>
      </c>
      <c r="M91" s="112">
        <f t="shared" si="3"/>
        <v>1.7849999999999999</v>
      </c>
      <c r="P91" s="170" t="s">
        <v>426</v>
      </c>
      <c r="Q91" s="171">
        <v>81.129000000000005</v>
      </c>
      <c r="R91" s="112">
        <f t="shared" si="4"/>
        <v>1.3791929999999999</v>
      </c>
      <c r="U91" s="170" t="s">
        <v>339</v>
      </c>
      <c r="V91" s="171">
        <v>222.262</v>
      </c>
      <c r="W91" s="112">
        <f t="shared" si="5"/>
        <v>3.778454</v>
      </c>
    </row>
    <row r="92" spans="1:23" x14ac:dyDescent="0.3">
      <c r="A92" s="164" t="s">
        <v>335</v>
      </c>
      <c r="B92" s="165">
        <v>173.44</v>
      </c>
      <c r="C92" s="166">
        <f t="shared" si="1"/>
        <v>2.94848</v>
      </c>
      <c r="D92" s="167"/>
      <c r="E92" s="167"/>
      <c r="F92" s="164" t="s">
        <v>338</v>
      </c>
      <c r="G92" s="168">
        <v>125.376</v>
      </c>
      <c r="H92" s="165">
        <f t="shared" si="2"/>
        <v>2.131392</v>
      </c>
      <c r="I92" s="169"/>
      <c r="J92" s="167"/>
      <c r="K92" s="164" t="s">
        <v>426</v>
      </c>
      <c r="L92" s="165">
        <v>269.19</v>
      </c>
      <c r="M92" s="112">
        <f t="shared" si="3"/>
        <v>4.5762299999999998</v>
      </c>
      <c r="P92" s="170" t="s">
        <v>342</v>
      </c>
      <c r="Q92" s="171">
        <v>138</v>
      </c>
      <c r="R92" s="112">
        <f t="shared" si="4"/>
        <v>2.3460000000000001</v>
      </c>
      <c r="U92" s="170" t="s">
        <v>340</v>
      </c>
      <c r="V92" s="171">
        <v>20</v>
      </c>
      <c r="W92" s="112">
        <f t="shared" si="5"/>
        <v>0.34</v>
      </c>
    </row>
    <row r="93" spans="1:23" x14ac:dyDescent="0.3">
      <c r="A93" s="164" t="s">
        <v>373</v>
      </c>
      <c r="B93" s="165">
        <v>5.5</v>
      </c>
      <c r="C93" s="166">
        <f t="shared" si="1"/>
        <v>9.35E-2</v>
      </c>
      <c r="D93" s="167"/>
      <c r="E93" s="167"/>
      <c r="F93" s="164" t="s">
        <v>339</v>
      </c>
      <c r="G93" s="168">
        <v>194.37899999999999</v>
      </c>
      <c r="H93" s="165">
        <f t="shared" si="2"/>
        <v>3.304443</v>
      </c>
      <c r="I93" s="169"/>
      <c r="J93" s="167"/>
      <c r="K93" s="164" t="s">
        <v>346</v>
      </c>
      <c r="L93" s="165">
        <v>300.5</v>
      </c>
      <c r="M93" s="112">
        <f t="shared" si="3"/>
        <v>5.1084999999999994</v>
      </c>
      <c r="P93" s="170" t="s">
        <v>343</v>
      </c>
      <c r="Q93" s="171">
        <v>280.13</v>
      </c>
      <c r="R93" s="112">
        <f t="shared" si="4"/>
        <v>4.7622099999999996</v>
      </c>
      <c r="U93" s="170" t="s">
        <v>341</v>
      </c>
      <c r="V93" s="171">
        <v>45</v>
      </c>
      <c r="W93" s="112">
        <f t="shared" si="5"/>
        <v>0.76500000000000001</v>
      </c>
    </row>
    <row r="94" spans="1:23" x14ac:dyDescent="0.3">
      <c r="A94" s="164" t="s">
        <v>374</v>
      </c>
      <c r="B94" s="165">
        <v>25.175000000000001</v>
      </c>
      <c r="C94" s="166">
        <f t="shared" si="1"/>
        <v>0.42797499999999999</v>
      </c>
      <c r="D94" s="167"/>
      <c r="E94" s="167"/>
      <c r="F94" s="164" t="s">
        <v>341</v>
      </c>
      <c r="G94" s="168">
        <v>38.4</v>
      </c>
      <c r="H94" s="165">
        <f t="shared" si="2"/>
        <v>0.65280000000000005</v>
      </c>
      <c r="I94" s="169"/>
      <c r="J94" s="167"/>
      <c r="K94" s="164" t="s">
        <v>385</v>
      </c>
      <c r="L94" s="165">
        <v>12.240500000000001</v>
      </c>
      <c r="M94" s="112">
        <f t="shared" si="3"/>
        <v>0.20808850000000001</v>
      </c>
      <c r="P94" s="170" t="s">
        <v>426</v>
      </c>
      <c r="Q94" s="171">
        <v>149.19999999999999</v>
      </c>
      <c r="R94" s="112">
        <f t="shared" si="4"/>
        <v>2.5364</v>
      </c>
      <c r="U94" s="170" t="s">
        <v>342</v>
      </c>
      <c r="V94" s="171">
        <v>207</v>
      </c>
      <c r="W94" s="112">
        <f t="shared" si="5"/>
        <v>3.5189999999999997</v>
      </c>
    </row>
    <row r="95" spans="1:23" x14ac:dyDescent="0.3">
      <c r="A95" s="164" t="s">
        <v>375</v>
      </c>
      <c r="B95" s="165">
        <v>36.173000000000002</v>
      </c>
      <c r="C95" s="166">
        <f t="shared" si="1"/>
        <v>0.61494100000000007</v>
      </c>
      <c r="D95" s="167"/>
      <c r="E95" s="167"/>
      <c r="F95" s="164" t="s">
        <v>379</v>
      </c>
      <c r="G95" s="168">
        <v>70.7</v>
      </c>
      <c r="H95" s="165">
        <f t="shared" si="2"/>
        <v>1.2019</v>
      </c>
      <c r="I95" s="169"/>
      <c r="J95" s="167"/>
      <c r="K95" s="164" t="s">
        <v>427</v>
      </c>
      <c r="L95" s="165">
        <v>399.60399999999998</v>
      </c>
      <c r="M95" s="112">
        <f t="shared" si="3"/>
        <v>6.7932679999999994</v>
      </c>
      <c r="P95" s="170" t="s">
        <v>344</v>
      </c>
      <c r="Q95" s="171">
        <v>209.04400000000001</v>
      </c>
      <c r="R95" s="112">
        <f t="shared" si="4"/>
        <v>3.5537480000000001</v>
      </c>
      <c r="U95" s="170" t="s">
        <v>343</v>
      </c>
      <c r="V95" s="171">
        <v>259.18099999999998</v>
      </c>
      <c r="W95" s="112">
        <f t="shared" si="5"/>
        <v>4.4060769999999998</v>
      </c>
    </row>
    <row r="96" spans="1:23" x14ac:dyDescent="0.3">
      <c r="A96" s="164" t="s">
        <v>376</v>
      </c>
      <c r="B96" s="165">
        <v>24.713999999999999</v>
      </c>
      <c r="C96" s="166">
        <f t="shared" si="1"/>
        <v>0.42013799999999996</v>
      </c>
      <c r="D96" s="167"/>
      <c r="E96" s="167"/>
      <c r="F96" s="164" t="s">
        <v>342</v>
      </c>
      <c r="G96" s="168">
        <v>180</v>
      </c>
      <c r="H96" s="165">
        <f t="shared" si="2"/>
        <v>3.06</v>
      </c>
      <c r="I96" s="169"/>
      <c r="J96" s="167"/>
      <c r="K96" s="164" t="s">
        <v>174</v>
      </c>
      <c r="L96" s="165">
        <v>12.446</v>
      </c>
      <c r="M96" s="112">
        <f t="shared" si="3"/>
        <v>0.21158199999999996</v>
      </c>
      <c r="P96" s="170" t="s">
        <v>346</v>
      </c>
      <c r="Q96" s="171">
        <v>346.46010000000001</v>
      </c>
      <c r="R96" s="112">
        <f t="shared" si="4"/>
        <v>5.8898216999999997</v>
      </c>
      <c r="U96" s="170" t="s">
        <v>344</v>
      </c>
      <c r="V96" s="171">
        <v>371.49549999999999</v>
      </c>
      <c r="W96" s="112">
        <f t="shared" si="5"/>
        <v>6.3154234999999996</v>
      </c>
    </row>
    <row r="97" spans="1:23" x14ac:dyDescent="0.3">
      <c r="A97" s="164" t="s">
        <v>377</v>
      </c>
      <c r="B97" s="165">
        <v>34.570999999999998</v>
      </c>
      <c r="C97" s="166">
        <f t="shared" si="1"/>
        <v>0.58770699999999998</v>
      </c>
      <c r="D97" s="167"/>
      <c r="E97" s="167"/>
      <c r="F97" s="164" t="s">
        <v>343</v>
      </c>
      <c r="G97" s="168">
        <v>73.352999999999994</v>
      </c>
      <c r="H97" s="165">
        <f t="shared" si="2"/>
        <v>1.247001</v>
      </c>
      <c r="I97" s="169"/>
      <c r="J97" s="167"/>
      <c r="K97" s="164" t="s">
        <v>174</v>
      </c>
      <c r="L97" s="165">
        <v>3.101</v>
      </c>
      <c r="M97" s="112">
        <f t="shared" si="3"/>
        <v>5.2717E-2</v>
      </c>
      <c r="P97" s="170" t="s">
        <v>146</v>
      </c>
      <c r="Q97" s="171">
        <v>129.9323</v>
      </c>
      <c r="R97" s="112">
        <f t="shared" si="4"/>
        <v>2.2088491000000001</v>
      </c>
      <c r="U97" s="170" t="s">
        <v>345</v>
      </c>
      <c r="V97" s="171">
        <v>190.48330000000001</v>
      </c>
      <c r="W97" s="112">
        <f t="shared" si="5"/>
        <v>3.2382161000000003</v>
      </c>
    </row>
    <row r="98" spans="1:23" x14ac:dyDescent="0.3">
      <c r="A98" s="164" t="s">
        <v>378</v>
      </c>
      <c r="B98" s="165">
        <v>18</v>
      </c>
      <c r="C98" s="166">
        <f t="shared" si="1"/>
        <v>0.30599999999999999</v>
      </c>
      <c r="D98" s="167"/>
      <c r="E98" s="167"/>
      <c r="F98" s="164" t="s">
        <v>381</v>
      </c>
      <c r="G98" s="168">
        <v>179.59</v>
      </c>
      <c r="H98" s="165">
        <f t="shared" si="2"/>
        <v>3.0530300000000001</v>
      </c>
      <c r="I98" s="169"/>
      <c r="J98" s="167"/>
      <c r="K98" s="164" t="s">
        <v>347</v>
      </c>
      <c r="L98" s="165">
        <v>156.197</v>
      </c>
      <c r="M98" s="112">
        <f t="shared" si="3"/>
        <v>2.6553489999999997</v>
      </c>
      <c r="P98" s="170" t="s">
        <v>427</v>
      </c>
      <c r="Q98" s="171">
        <v>485.976</v>
      </c>
      <c r="R98" s="112">
        <f t="shared" si="4"/>
        <v>8.2615920000000003</v>
      </c>
      <c r="U98" s="170" t="s">
        <v>346</v>
      </c>
      <c r="V98" s="171">
        <v>608.31410000000005</v>
      </c>
      <c r="W98" s="112">
        <f t="shared" si="5"/>
        <v>10.341339700000001</v>
      </c>
    </row>
    <row r="99" spans="1:23" x14ac:dyDescent="0.3">
      <c r="A99" s="164" t="s">
        <v>339</v>
      </c>
      <c r="B99" s="165">
        <v>206.26900000000001</v>
      </c>
      <c r="C99" s="166">
        <f t="shared" si="1"/>
        <v>3.5065730000000004</v>
      </c>
      <c r="D99" s="167"/>
      <c r="E99" s="167"/>
      <c r="F99" s="164" t="s">
        <v>384</v>
      </c>
      <c r="G99" s="168">
        <v>2.8530000000000002</v>
      </c>
      <c r="H99" s="165">
        <f t="shared" si="2"/>
        <v>4.8501000000000002E-2</v>
      </c>
      <c r="I99" s="169"/>
      <c r="J99" s="167"/>
      <c r="K99" s="164" t="s">
        <v>387</v>
      </c>
      <c r="L99" s="165">
        <v>41.253999999999998</v>
      </c>
      <c r="M99" s="112">
        <f t="shared" si="3"/>
        <v>0.701318</v>
      </c>
      <c r="P99" s="170" t="s">
        <v>344</v>
      </c>
      <c r="Q99" s="171">
        <v>551.20500000000004</v>
      </c>
      <c r="R99" s="112">
        <f t="shared" si="4"/>
        <v>9.3704850000000004</v>
      </c>
      <c r="U99" s="170" t="s">
        <v>146</v>
      </c>
      <c r="V99" s="171">
        <v>68.471699999999998</v>
      </c>
      <c r="W99" s="112">
        <f t="shared" si="5"/>
        <v>1.1640188999999999</v>
      </c>
    </row>
    <row r="100" spans="1:23" x14ac:dyDescent="0.3">
      <c r="A100" s="164" t="s">
        <v>340</v>
      </c>
      <c r="B100" s="165">
        <v>29.74</v>
      </c>
      <c r="C100" s="166">
        <f t="shared" si="1"/>
        <v>0.50557999999999992</v>
      </c>
      <c r="D100" s="167"/>
      <c r="E100" s="167"/>
      <c r="F100" s="164" t="s">
        <v>385</v>
      </c>
      <c r="G100" s="168">
        <v>96.986999999999995</v>
      </c>
      <c r="H100" s="165">
        <f t="shared" si="2"/>
        <v>1.6487789999999998</v>
      </c>
      <c r="I100" s="169"/>
      <c r="J100" s="167"/>
      <c r="K100" s="164" t="s">
        <v>174</v>
      </c>
      <c r="L100" s="165">
        <v>13.35</v>
      </c>
      <c r="M100" s="112">
        <f t="shared" si="3"/>
        <v>0.22695000000000001</v>
      </c>
      <c r="P100" s="170" t="s">
        <v>174</v>
      </c>
      <c r="Q100" s="171">
        <v>7.6829999999999998</v>
      </c>
      <c r="R100" s="112">
        <f t="shared" si="4"/>
        <v>0.130611</v>
      </c>
      <c r="U100" s="170" t="s">
        <v>344</v>
      </c>
      <c r="V100" s="171">
        <v>593.16999999999996</v>
      </c>
      <c r="W100" s="112">
        <f t="shared" si="5"/>
        <v>10.083889999999998</v>
      </c>
    </row>
    <row r="101" spans="1:23" x14ac:dyDescent="0.3">
      <c r="A101" s="164" t="s">
        <v>341</v>
      </c>
      <c r="B101" s="165">
        <v>55.8</v>
      </c>
      <c r="C101" s="166">
        <f t="shared" si="1"/>
        <v>0.9486</v>
      </c>
      <c r="D101" s="167"/>
      <c r="E101" s="167"/>
      <c r="F101" s="164" t="s">
        <v>386</v>
      </c>
      <c r="G101" s="168">
        <v>40.011000000000003</v>
      </c>
      <c r="H101" s="165">
        <f t="shared" si="2"/>
        <v>0.6801870000000001</v>
      </c>
      <c r="I101" s="169"/>
      <c r="J101" s="167"/>
      <c r="K101" s="164" t="s">
        <v>348</v>
      </c>
      <c r="L101" s="165">
        <v>0.3</v>
      </c>
      <c r="M101" s="112">
        <f t="shared" si="3"/>
        <v>5.1000000000000004E-3</v>
      </c>
      <c r="P101" s="170" t="s">
        <v>174</v>
      </c>
      <c r="Q101" s="171">
        <v>3.0640000000000001</v>
      </c>
      <c r="R101" s="112">
        <f t="shared" si="4"/>
        <v>5.2088000000000002E-2</v>
      </c>
      <c r="U101" s="170" t="s">
        <v>174</v>
      </c>
      <c r="V101" s="171">
        <v>2.0249999999999999</v>
      </c>
      <c r="W101" s="112">
        <f t="shared" si="5"/>
        <v>3.4424999999999997E-2</v>
      </c>
    </row>
    <row r="102" spans="1:23" x14ac:dyDescent="0.3">
      <c r="A102" s="164" t="s">
        <v>379</v>
      </c>
      <c r="B102" s="165">
        <v>24</v>
      </c>
      <c r="C102" s="166">
        <f t="shared" si="1"/>
        <v>0.40799999999999997</v>
      </c>
      <c r="D102" s="167"/>
      <c r="E102" s="167"/>
      <c r="F102" s="164" t="s">
        <v>146</v>
      </c>
      <c r="G102" s="168">
        <v>30.19</v>
      </c>
      <c r="H102" s="165">
        <f t="shared" si="2"/>
        <v>0.51322999999999996</v>
      </c>
      <c r="I102" s="169"/>
      <c r="J102" s="167"/>
      <c r="K102" s="164" t="s">
        <v>394</v>
      </c>
      <c r="L102" s="165">
        <v>12.29</v>
      </c>
      <c r="M102" s="112">
        <f t="shared" si="3"/>
        <v>0.20892999999999998</v>
      </c>
      <c r="P102" s="170" t="s">
        <v>347</v>
      </c>
      <c r="Q102" s="171">
        <v>36.088000000000001</v>
      </c>
      <c r="R102" s="112">
        <f t="shared" si="4"/>
        <v>0.61349600000000004</v>
      </c>
      <c r="U102" s="170" t="s">
        <v>347</v>
      </c>
      <c r="V102" s="171">
        <v>60.914999999999999</v>
      </c>
      <c r="W102" s="112">
        <f t="shared" si="5"/>
        <v>1.035555</v>
      </c>
    </row>
    <row r="103" spans="1:23" x14ac:dyDescent="0.3">
      <c r="A103" s="164" t="s">
        <v>342</v>
      </c>
      <c r="B103" s="165">
        <v>318.60000000000002</v>
      </c>
      <c r="C103" s="166">
        <f t="shared" si="1"/>
        <v>5.4161999999999999</v>
      </c>
      <c r="D103" s="167"/>
      <c r="E103" s="167"/>
      <c r="F103" s="164" t="s">
        <v>420</v>
      </c>
      <c r="G103" s="168">
        <v>44.4</v>
      </c>
      <c r="H103" s="165">
        <f t="shared" si="2"/>
        <v>0.75479999999999992</v>
      </c>
      <c r="I103" s="169"/>
      <c r="J103" s="167"/>
      <c r="K103" s="164" t="s">
        <v>352</v>
      </c>
      <c r="L103" s="165">
        <v>0.01</v>
      </c>
      <c r="M103" s="112">
        <f t="shared" si="3"/>
        <v>1.7000000000000001E-4</v>
      </c>
      <c r="P103" s="170" t="s">
        <v>174</v>
      </c>
      <c r="Q103" s="171">
        <v>18.172999999999998</v>
      </c>
      <c r="R103" s="112">
        <f t="shared" si="4"/>
        <v>0.30894099999999997</v>
      </c>
      <c r="U103" s="170" t="s">
        <v>348</v>
      </c>
      <c r="V103" s="171">
        <v>11</v>
      </c>
      <c r="W103" s="112">
        <f t="shared" si="5"/>
        <v>0.187</v>
      </c>
    </row>
    <row r="104" spans="1:23" x14ac:dyDescent="0.3">
      <c r="A104" s="164" t="s">
        <v>380</v>
      </c>
      <c r="B104" s="165">
        <v>190</v>
      </c>
      <c r="C104" s="166">
        <f t="shared" si="1"/>
        <v>3.23</v>
      </c>
      <c r="D104" s="167"/>
      <c r="E104" s="167"/>
      <c r="F104" s="164" t="s">
        <v>174</v>
      </c>
      <c r="G104" s="168">
        <v>14.45</v>
      </c>
      <c r="H104" s="165">
        <f t="shared" si="2"/>
        <v>0.24564999999999998</v>
      </c>
      <c r="I104" s="169"/>
      <c r="J104" s="167"/>
      <c r="K104" s="164" t="s">
        <v>174</v>
      </c>
      <c r="L104" s="165">
        <v>2.5339999999999998</v>
      </c>
      <c r="M104" s="112">
        <f t="shared" si="3"/>
        <v>4.3077999999999991E-2</v>
      </c>
      <c r="P104" s="170" t="s">
        <v>348</v>
      </c>
      <c r="Q104" s="171">
        <v>5.5</v>
      </c>
      <c r="R104" s="112">
        <f t="shared" si="4"/>
        <v>9.35E-2</v>
      </c>
      <c r="U104" s="170" t="s">
        <v>174</v>
      </c>
      <c r="V104" s="171">
        <v>34.5</v>
      </c>
      <c r="W104" s="112">
        <f t="shared" si="5"/>
        <v>0.58650000000000002</v>
      </c>
    </row>
    <row r="105" spans="1:23" x14ac:dyDescent="0.3">
      <c r="A105" s="164" t="s">
        <v>381</v>
      </c>
      <c r="B105" s="165">
        <v>261.92</v>
      </c>
      <c r="C105" s="166">
        <f t="shared" si="1"/>
        <v>4.4526399999999997</v>
      </c>
      <c r="D105" s="167"/>
      <c r="E105" s="167"/>
      <c r="F105" s="164" t="s">
        <v>174</v>
      </c>
      <c r="G105" s="168">
        <v>3.6819999999999999</v>
      </c>
      <c r="H105" s="165">
        <f t="shared" si="2"/>
        <v>6.2593999999999997E-2</v>
      </c>
      <c r="I105" s="169"/>
      <c r="J105" s="167"/>
      <c r="K105" s="164" t="s">
        <v>401</v>
      </c>
      <c r="L105" s="165">
        <v>13.95</v>
      </c>
      <c r="M105" s="112">
        <f t="shared" si="3"/>
        <v>0.23715</v>
      </c>
      <c r="P105" s="170" t="s">
        <v>174</v>
      </c>
      <c r="Q105" s="171">
        <v>875.36699999999996</v>
      </c>
      <c r="R105" s="112">
        <f t="shared" si="4"/>
        <v>14.881238999999999</v>
      </c>
      <c r="U105" s="170" t="s">
        <v>174</v>
      </c>
      <c r="V105" s="171">
        <v>536.25289999999995</v>
      </c>
      <c r="W105" s="112">
        <f t="shared" si="5"/>
        <v>9.1162992999999997</v>
      </c>
    </row>
    <row r="106" spans="1:23" x14ac:dyDescent="0.3">
      <c r="A106" s="164" t="s">
        <v>382</v>
      </c>
      <c r="B106" s="165">
        <v>61.695999999999998</v>
      </c>
      <c r="C106" s="166">
        <f t="shared" si="1"/>
        <v>1.048832</v>
      </c>
      <c r="D106" s="167"/>
      <c r="E106" s="167"/>
      <c r="F106" s="164" t="s">
        <v>347</v>
      </c>
      <c r="G106" s="168">
        <v>61.2</v>
      </c>
      <c r="H106" s="165">
        <f t="shared" si="2"/>
        <v>1.0404</v>
      </c>
      <c r="I106" s="169"/>
      <c r="J106" s="167"/>
      <c r="K106" s="164" t="s">
        <v>423</v>
      </c>
      <c r="L106" s="165">
        <v>1064.797</v>
      </c>
      <c r="M106" s="112">
        <f t="shared" si="3"/>
        <v>18.101548999999999</v>
      </c>
      <c r="P106" s="170" t="s">
        <v>349</v>
      </c>
      <c r="Q106" s="171">
        <v>43</v>
      </c>
      <c r="R106" s="112">
        <f t="shared" si="4"/>
        <v>0.73099999999999998</v>
      </c>
      <c r="U106" s="170" t="s">
        <v>174</v>
      </c>
      <c r="V106" s="171">
        <v>978.02859999999998</v>
      </c>
      <c r="W106" s="112">
        <f t="shared" si="5"/>
        <v>16.626486199999999</v>
      </c>
    </row>
    <row r="107" spans="1:23" x14ac:dyDescent="0.3">
      <c r="A107" s="164" t="s">
        <v>383</v>
      </c>
      <c r="B107" s="165">
        <v>64.387</v>
      </c>
      <c r="C107" s="166">
        <f t="shared" si="1"/>
        <v>1.094579</v>
      </c>
      <c r="D107" s="167"/>
      <c r="E107" s="167"/>
      <c r="F107" s="164" t="s">
        <v>387</v>
      </c>
      <c r="G107" s="168">
        <v>27.169</v>
      </c>
      <c r="H107" s="165">
        <f t="shared" si="2"/>
        <v>0.46187299999999998</v>
      </c>
      <c r="I107" s="169"/>
      <c r="J107" s="167"/>
      <c r="K107" s="164" t="s">
        <v>353</v>
      </c>
      <c r="L107" s="165">
        <v>57.6</v>
      </c>
      <c r="M107" s="112">
        <f t="shared" si="3"/>
        <v>0.97920000000000007</v>
      </c>
      <c r="P107" s="170" t="s">
        <v>352</v>
      </c>
      <c r="Q107" s="171">
        <v>0.01</v>
      </c>
      <c r="R107" s="112">
        <f t="shared" si="4"/>
        <v>1.7000000000000001E-4</v>
      </c>
      <c r="U107" s="170" t="s">
        <v>349</v>
      </c>
      <c r="V107" s="171">
        <v>29</v>
      </c>
      <c r="W107" s="112">
        <f t="shared" si="5"/>
        <v>0.49299999999999999</v>
      </c>
    </row>
    <row r="108" spans="1:23" x14ac:dyDescent="0.3">
      <c r="A108" s="164" t="s">
        <v>384</v>
      </c>
      <c r="B108" s="165">
        <v>11.531000000000001</v>
      </c>
      <c r="C108" s="166">
        <f t="shared" si="1"/>
        <v>0.19602700000000003</v>
      </c>
      <c r="D108" s="167"/>
      <c r="E108" s="167"/>
      <c r="F108" s="164" t="s">
        <v>348</v>
      </c>
      <c r="G108" s="168">
        <v>90</v>
      </c>
      <c r="H108" s="165">
        <f t="shared" si="2"/>
        <v>1.53</v>
      </c>
      <c r="I108" s="169"/>
      <c r="J108" s="167"/>
      <c r="K108" s="164" t="s">
        <v>354</v>
      </c>
      <c r="L108" s="165">
        <v>32.5</v>
      </c>
      <c r="M108" s="112">
        <f t="shared" si="3"/>
        <v>0.55249999999999999</v>
      </c>
      <c r="P108" s="170" t="s">
        <v>428</v>
      </c>
      <c r="Q108" s="171">
        <v>45.317999999999998</v>
      </c>
      <c r="R108" s="112">
        <f t="shared" si="4"/>
        <v>0.77040599999999992</v>
      </c>
      <c r="U108" s="170" t="s">
        <v>350</v>
      </c>
      <c r="V108" s="171">
        <v>302.05900000000003</v>
      </c>
      <c r="W108" s="112">
        <f t="shared" si="5"/>
        <v>5.1350030000000002</v>
      </c>
    </row>
    <row r="109" spans="1:23" x14ac:dyDescent="0.3">
      <c r="A109" s="164" t="s">
        <v>385</v>
      </c>
      <c r="B109" s="165">
        <v>156.38800000000001</v>
      </c>
      <c r="C109" s="166">
        <f t="shared" si="1"/>
        <v>2.6585960000000002</v>
      </c>
      <c r="D109" s="167"/>
      <c r="E109" s="167"/>
      <c r="F109" s="164" t="s">
        <v>174</v>
      </c>
      <c r="G109" s="168">
        <v>28.356999999999999</v>
      </c>
      <c r="H109" s="165">
        <f t="shared" si="2"/>
        <v>0.48206899999999997</v>
      </c>
      <c r="I109" s="169"/>
      <c r="J109" s="167"/>
      <c r="K109" s="164" t="s">
        <v>356</v>
      </c>
      <c r="L109" s="165">
        <v>30.251999999999999</v>
      </c>
      <c r="M109" s="112">
        <f t="shared" si="3"/>
        <v>0.51428399999999996</v>
      </c>
      <c r="P109" s="170" t="s">
        <v>174</v>
      </c>
      <c r="Q109" s="171">
        <v>5.7000000000000002E-2</v>
      </c>
      <c r="R109" s="112">
        <f t="shared" si="4"/>
        <v>9.6900000000000003E-4</v>
      </c>
      <c r="U109" s="170" t="s">
        <v>351</v>
      </c>
      <c r="V109" s="171">
        <v>6.4770000000000003</v>
      </c>
      <c r="W109" s="112">
        <f t="shared" si="5"/>
        <v>0.110109</v>
      </c>
    </row>
    <row r="110" spans="1:23" x14ac:dyDescent="0.3">
      <c r="A110" s="164" t="s">
        <v>386</v>
      </c>
      <c r="B110" s="165">
        <v>44.59</v>
      </c>
      <c r="C110" s="166">
        <f t="shared" si="1"/>
        <v>0.75802999999999998</v>
      </c>
      <c r="D110" s="167"/>
      <c r="E110" s="167"/>
      <c r="F110" s="164" t="s">
        <v>389</v>
      </c>
      <c r="G110" s="168">
        <v>2.1</v>
      </c>
      <c r="H110" s="165">
        <f t="shared" si="2"/>
        <v>3.5699999999999996E-2</v>
      </c>
      <c r="I110" s="169"/>
      <c r="J110" s="167"/>
      <c r="K110" s="164" t="s">
        <v>412</v>
      </c>
      <c r="L110" s="165">
        <v>1.5</v>
      </c>
      <c r="M110" s="112">
        <f t="shared" si="3"/>
        <v>2.5499999999999998E-2</v>
      </c>
      <c r="P110" s="170" t="s">
        <v>429</v>
      </c>
      <c r="Q110" s="171">
        <v>109.45650000000001</v>
      </c>
      <c r="R110" s="112">
        <f t="shared" si="4"/>
        <v>1.8607605</v>
      </c>
      <c r="U110" s="170" t="s">
        <v>351</v>
      </c>
      <c r="V110" s="171">
        <v>6.4770000000000003</v>
      </c>
      <c r="W110" s="112">
        <f t="shared" si="5"/>
        <v>0.110109</v>
      </c>
    </row>
    <row r="111" spans="1:23" x14ac:dyDescent="0.3">
      <c r="A111" s="164" t="s">
        <v>146</v>
      </c>
      <c r="B111" s="165">
        <v>7.8</v>
      </c>
      <c r="C111" s="166">
        <f t="shared" si="1"/>
        <v>0.1326</v>
      </c>
      <c r="D111" s="167"/>
      <c r="E111" s="167"/>
      <c r="F111" s="164" t="s">
        <v>421</v>
      </c>
      <c r="G111" s="168">
        <v>70</v>
      </c>
      <c r="H111" s="165">
        <f t="shared" si="2"/>
        <v>1.19</v>
      </c>
      <c r="I111" s="169"/>
      <c r="J111" s="167"/>
      <c r="K111" s="164" t="s">
        <v>414</v>
      </c>
      <c r="L111" s="165">
        <v>146.572</v>
      </c>
      <c r="M111" s="112">
        <f t="shared" si="3"/>
        <v>2.491724</v>
      </c>
      <c r="P111" s="170" t="s">
        <v>423</v>
      </c>
      <c r="Q111" s="171">
        <v>1148.386</v>
      </c>
      <c r="R111" s="112">
        <f t="shared" si="4"/>
        <v>19.522561999999997</v>
      </c>
      <c r="U111" s="170" t="s">
        <v>352</v>
      </c>
      <c r="V111" s="171">
        <v>0.01</v>
      </c>
      <c r="W111" s="112">
        <f t="shared" si="5"/>
        <v>1.7000000000000001E-4</v>
      </c>
    </row>
    <row r="112" spans="1:23" x14ac:dyDescent="0.3">
      <c r="A112" s="164" t="s">
        <v>347</v>
      </c>
      <c r="B112" s="165">
        <v>138</v>
      </c>
      <c r="C112" s="166">
        <f t="shared" si="1"/>
        <v>2.3460000000000001</v>
      </c>
      <c r="D112" s="167"/>
      <c r="E112" s="167"/>
      <c r="F112" s="164" t="s">
        <v>391</v>
      </c>
      <c r="G112" s="168">
        <v>5</v>
      </c>
      <c r="H112" s="165">
        <f t="shared" si="2"/>
        <v>8.5000000000000006E-2</v>
      </c>
      <c r="I112" s="169"/>
      <c r="J112" s="167"/>
      <c r="K112" s="164" t="s">
        <v>415</v>
      </c>
      <c r="L112" s="165">
        <v>21.9</v>
      </c>
      <c r="M112" s="112">
        <f t="shared" si="3"/>
        <v>0.37229999999999996</v>
      </c>
      <c r="P112" s="170" t="s">
        <v>355</v>
      </c>
      <c r="Q112" s="171">
        <v>16.384</v>
      </c>
      <c r="R112" s="112">
        <f t="shared" si="4"/>
        <v>0.278528</v>
      </c>
      <c r="U112" s="170" t="s">
        <v>174</v>
      </c>
      <c r="V112" s="171">
        <v>0.15229999999999999</v>
      </c>
      <c r="W112" s="112">
        <f t="shared" si="5"/>
        <v>2.5890999999999996E-3</v>
      </c>
    </row>
    <row r="113" spans="1:23" x14ac:dyDescent="0.3">
      <c r="A113" s="164" t="s">
        <v>387</v>
      </c>
      <c r="B113" s="165">
        <v>24.164999999999999</v>
      </c>
      <c r="C113" s="166">
        <f t="shared" si="1"/>
        <v>0.41080500000000003</v>
      </c>
      <c r="D113" s="167"/>
      <c r="E113" s="167"/>
      <c r="F113" s="164" t="s">
        <v>392</v>
      </c>
      <c r="G113" s="168">
        <v>89</v>
      </c>
      <c r="H113" s="165">
        <f t="shared" si="2"/>
        <v>1.5129999999999999</v>
      </c>
      <c r="I113" s="169"/>
      <c r="J113" s="167"/>
      <c r="K113" s="164" t="s">
        <v>174</v>
      </c>
      <c r="L113" s="165">
        <v>8.5359999999999996</v>
      </c>
      <c r="M113" s="112">
        <f t="shared" si="3"/>
        <v>0.14511199999999999</v>
      </c>
      <c r="P113" s="170" t="s">
        <v>356</v>
      </c>
      <c r="Q113" s="171">
        <v>34.156999999999996</v>
      </c>
      <c r="R113" s="112">
        <f t="shared" si="4"/>
        <v>0.58066899999999988</v>
      </c>
      <c r="U113" s="170" t="s">
        <v>174</v>
      </c>
      <c r="V113" s="171">
        <v>0.96309999999999996</v>
      </c>
      <c r="W113" s="112">
        <f t="shared" si="5"/>
        <v>1.6372699999999997E-2</v>
      </c>
    </row>
    <row r="114" spans="1:23" x14ac:dyDescent="0.3">
      <c r="A114" s="164" t="s">
        <v>348</v>
      </c>
      <c r="B114" s="165">
        <v>94.7</v>
      </c>
      <c r="C114" s="166">
        <f t="shared" si="1"/>
        <v>1.6099000000000001</v>
      </c>
      <c r="D114" s="167"/>
      <c r="E114" s="167"/>
      <c r="F114" s="164" t="s">
        <v>393</v>
      </c>
      <c r="G114" s="168">
        <v>7.7290000000000001</v>
      </c>
      <c r="H114" s="165">
        <f t="shared" si="2"/>
        <v>0.13139300000000001</v>
      </c>
      <c r="I114" s="169"/>
      <c r="J114" s="167"/>
      <c r="K114" s="164" t="s">
        <v>358</v>
      </c>
      <c r="L114" s="165">
        <v>25</v>
      </c>
      <c r="M114" s="112">
        <f t="shared" si="3"/>
        <v>0.42499999999999999</v>
      </c>
      <c r="P114" s="170" t="s">
        <v>357</v>
      </c>
      <c r="Q114" s="171">
        <v>40</v>
      </c>
      <c r="R114" s="112">
        <f t="shared" si="4"/>
        <v>0.68</v>
      </c>
      <c r="U114" s="170" t="s">
        <v>353</v>
      </c>
      <c r="V114" s="171">
        <v>33.689</v>
      </c>
      <c r="W114" s="112">
        <f t="shared" si="5"/>
        <v>0.57271299999999992</v>
      </c>
    </row>
    <row r="115" spans="1:23" x14ac:dyDescent="0.3">
      <c r="A115" s="164" t="s">
        <v>388</v>
      </c>
      <c r="B115" s="165">
        <v>39.950000000000003</v>
      </c>
      <c r="C115" s="166">
        <f t="shared" si="1"/>
        <v>0.67915000000000003</v>
      </c>
      <c r="D115" s="167"/>
      <c r="E115" s="167"/>
      <c r="F115" s="164" t="s">
        <v>394</v>
      </c>
      <c r="G115" s="168">
        <v>5.4</v>
      </c>
      <c r="H115" s="165">
        <f t="shared" si="2"/>
        <v>9.1799999999999993E-2</v>
      </c>
      <c r="I115" s="169"/>
      <c r="J115" s="167"/>
      <c r="K115" s="164" t="s">
        <v>416</v>
      </c>
      <c r="L115" s="165">
        <v>8.5299999999999994</v>
      </c>
      <c r="M115" s="112">
        <f t="shared" si="3"/>
        <v>0.14500999999999997</v>
      </c>
      <c r="P115" s="170" t="s">
        <v>174</v>
      </c>
      <c r="Q115" s="171">
        <v>12.156000000000001</v>
      </c>
      <c r="R115" s="112">
        <f t="shared" si="4"/>
        <v>0.20665199999999997</v>
      </c>
      <c r="U115" s="170" t="s">
        <v>354</v>
      </c>
      <c r="V115" s="171">
        <v>105</v>
      </c>
      <c r="W115" s="112">
        <f t="shared" si="5"/>
        <v>1.7849999999999999</v>
      </c>
    </row>
    <row r="116" spans="1:23" x14ac:dyDescent="0.3">
      <c r="A116" s="164" t="s">
        <v>389</v>
      </c>
      <c r="B116" s="165">
        <v>13</v>
      </c>
      <c r="C116" s="166">
        <f t="shared" si="1"/>
        <v>0.22099999999999997</v>
      </c>
      <c r="D116" s="167"/>
      <c r="E116" s="167"/>
      <c r="F116" s="164" t="s">
        <v>174</v>
      </c>
      <c r="G116" s="168">
        <v>113.82</v>
      </c>
      <c r="H116" s="165">
        <f t="shared" si="2"/>
        <v>1.9349399999999997</v>
      </c>
      <c r="I116" s="169"/>
      <c r="J116" s="167"/>
      <c r="K116" s="164" t="s">
        <v>359</v>
      </c>
      <c r="L116" s="165">
        <v>142</v>
      </c>
      <c r="M116" s="112">
        <f t="shared" si="3"/>
        <v>2.4140000000000001</v>
      </c>
      <c r="P116" s="170" t="s">
        <v>358</v>
      </c>
      <c r="Q116" s="171">
        <v>5</v>
      </c>
      <c r="R116" s="112">
        <f t="shared" si="4"/>
        <v>8.5000000000000006E-2</v>
      </c>
      <c r="U116" s="170" t="s">
        <v>355</v>
      </c>
      <c r="V116" s="171">
        <v>31.727599999999999</v>
      </c>
      <c r="W116" s="112">
        <f t="shared" si="5"/>
        <v>0.53936919999999988</v>
      </c>
    </row>
    <row r="117" spans="1:23" x14ac:dyDescent="0.3">
      <c r="A117" s="164" t="s">
        <v>390</v>
      </c>
      <c r="B117" s="165">
        <v>4.2</v>
      </c>
      <c r="C117" s="166">
        <f t="shared" si="1"/>
        <v>7.1399999999999991E-2</v>
      </c>
      <c r="D117" s="167"/>
      <c r="E117" s="167"/>
      <c r="F117" s="164" t="s">
        <v>396</v>
      </c>
      <c r="G117" s="168">
        <v>26.58</v>
      </c>
      <c r="H117" s="165">
        <f t="shared" si="2"/>
        <v>0.45185999999999993</v>
      </c>
      <c r="I117" s="169"/>
      <c r="J117" s="167"/>
      <c r="K117" s="164" t="s">
        <v>174</v>
      </c>
      <c r="L117" s="165">
        <v>0.5</v>
      </c>
      <c r="M117" s="112">
        <f t="shared" si="3"/>
        <v>8.5000000000000006E-3</v>
      </c>
      <c r="P117" s="170" t="s">
        <v>359</v>
      </c>
      <c r="Q117" s="171">
        <v>196</v>
      </c>
      <c r="R117" s="112">
        <f t="shared" si="4"/>
        <v>3.3319999999999999</v>
      </c>
      <c r="U117" s="170" t="s">
        <v>356</v>
      </c>
      <c r="V117" s="171">
        <v>74.485500000000002</v>
      </c>
      <c r="W117" s="112">
        <f t="shared" si="5"/>
        <v>1.2662534999999999</v>
      </c>
    </row>
    <row r="118" spans="1:23" x14ac:dyDescent="0.3">
      <c r="A118" s="164" t="s">
        <v>391</v>
      </c>
      <c r="B118" s="165">
        <v>8</v>
      </c>
      <c r="C118" s="166">
        <f t="shared" si="1"/>
        <v>0.13600000000000001</v>
      </c>
      <c r="D118" s="167"/>
      <c r="E118" s="167"/>
      <c r="F118" s="164" t="s">
        <v>349</v>
      </c>
      <c r="G118" s="168">
        <v>247.8</v>
      </c>
      <c r="H118" s="165">
        <f t="shared" si="2"/>
        <v>4.2126000000000001</v>
      </c>
      <c r="I118" s="169"/>
      <c r="J118" s="167"/>
      <c r="K118" s="164" t="s">
        <v>361</v>
      </c>
      <c r="L118" s="165">
        <v>104</v>
      </c>
      <c r="M118" s="112">
        <f t="shared" si="3"/>
        <v>1.7679999999999998</v>
      </c>
      <c r="P118" s="170" t="s">
        <v>360</v>
      </c>
      <c r="Q118" s="171">
        <v>16.533000000000001</v>
      </c>
      <c r="R118" s="112">
        <f t="shared" si="4"/>
        <v>0.28106100000000001</v>
      </c>
      <c r="U118" s="170" t="s">
        <v>357</v>
      </c>
      <c r="V118" s="171">
        <v>75</v>
      </c>
      <c r="W118" s="112">
        <f t="shared" si="5"/>
        <v>1.2749999999999999</v>
      </c>
    </row>
    <row r="119" spans="1:23" x14ac:dyDescent="0.3">
      <c r="A119" s="164" t="s">
        <v>392</v>
      </c>
      <c r="B119" s="165">
        <v>77</v>
      </c>
      <c r="C119" s="166">
        <f t="shared" si="1"/>
        <v>1.3090000000000002</v>
      </c>
      <c r="D119" s="167"/>
      <c r="E119" s="167"/>
      <c r="F119" s="164" t="s">
        <v>352</v>
      </c>
      <c r="G119" s="168">
        <v>0.01</v>
      </c>
      <c r="H119" s="165">
        <f t="shared" si="2"/>
        <v>1.7000000000000001E-4</v>
      </c>
      <c r="I119" s="169"/>
      <c r="J119" s="167"/>
      <c r="K119" s="164" t="s">
        <v>174</v>
      </c>
      <c r="L119" s="165">
        <v>1.8979999999999999</v>
      </c>
      <c r="M119" s="112">
        <f t="shared" si="3"/>
        <v>3.2265999999999996E-2</v>
      </c>
      <c r="P119" s="170" t="s">
        <v>361</v>
      </c>
      <c r="Q119" s="171">
        <v>108</v>
      </c>
      <c r="R119" s="112">
        <f t="shared" si="4"/>
        <v>1.8359999999999999</v>
      </c>
      <c r="U119" s="170" t="s">
        <v>174</v>
      </c>
      <c r="V119" s="171">
        <v>34.914999999999999</v>
      </c>
      <c r="W119" s="112">
        <f t="shared" si="5"/>
        <v>0.59355499999999994</v>
      </c>
    </row>
    <row r="120" spans="1:23" x14ac:dyDescent="0.3">
      <c r="A120" s="164" t="s">
        <v>393</v>
      </c>
      <c r="B120" s="165">
        <v>14.35</v>
      </c>
      <c r="C120" s="166">
        <f t="shared" si="1"/>
        <v>0.24395</v>
      </c>
      <c r="D120" s="167"/>
      <c r="E120" s="167"/>
      <c r="F120" s="164" t="s">
        <v>400</v>
      </c>
      <c r="G120" s="168">
        <v>21.745999999999999</v>
      </c>
      <c r="H120" s="165">
        <f t="shared" si="2"/>
        <v>0.36968199999999996</v>
      </c>
      <c r="I120" s="169"/>
      <c r="J120" s="167"/>
      <c r="K120" s="164" t="s">
        <v>174</v>
      </c>
      <c r="L120" s="165">
        <v>911.36599999999999</v>
      </c>
      <c r="M120" s="112">
        <f t="shared" si="3"/>
        <v>15.493221999999998</v>
      </c>
      <c r="P120" s="170" t="s">
        <v>174</v>
      </c>
      <c r="Q120" s="171">
        <v>1427.2850000000001</v>
      </c>
      <c r="R120" s="112">
        <f t="shared" si="4"/>
        <v>24.263845</v>
      </c>
      <c r="U120" s="170" t="s">
        <v>358</v>
      </c>
      <c r="V120" s="171">
        <v>4</v>
      </c>
      <c r="W120" s="112">
        <f t="shared" si="5"/>
        <v>6.8000000000000005E-2</v>
      </c>
    </row>
    <row r="121" spans="1:23" x14ac:dyDescent="0.3">
      <c r="A121" s="164" t="s">
        <v>394</v>
      </c>
      <c r="B121" s="165">
        <v>4.4000000000000004</v>
      </c>
      <c r="C121" s="166">
        <f t="shared" si="1"/>
        <v>7.4800000000000005E-2</v>
      </c>
      <c r="D121" s="167"/>
      <c r="E121" s="167"/>
      <c r="F121" s="164" t="s">
        <v>422</v>
      </c>
      <c r="G121" s="168">
        <v>11.58</v>
      </c>
      <c r="H121" s="165">
        <f t="shared" si="2"/>
        <v>0.19686000000000001</v>
      </c>
      <c r="I121" s="169"/>
      <c r="J121" s="167"/>
      <c r="K121" s="167"/>
      <c r="U121" s="170" t="s">
        <v>359</v>
      </c>
      <c r="V121" s="171">
        <v>223.143</v>
      </c>
      <c r="W121" s="112">
        <f t="shared" si="5"/>
        <v>3.793431</v>
      </c>
    </row>
    <row r="122" spans="1:23" x14ac:dyDescent="0.3">
      <c r="A122" s="164" t="s">
        <v>395</v>
      </c>
      <c r="B122" s="165">
        <v>215.6</v>
      </c>
      <c r="C122" s="166">
        <f t="shared" si="1"/>
        <v>3.6652</v>
      </c>
      <c r="D122" s="167"/>
      <c r="E122" s="167"/>
      <c r="F122" s="164" t="s">
        <v>174</v>
      </c>
      <c r="G122" s="168">
        <v>1.444</v>
      </c>
      <c r="H122" s="165">
        <f t="shared" si="2"/>
        <v>2.4547999999999997E-2</v>
      </c>
      <c r="I122" s="169"/>
      <c r="J122" s="167"/>
      <c r="K122" s="167"/>
      <c r="U122" s="170" t="s">
        <v>174</v>
      </c>
      <c r="V122" s="171">
        <v>3.6520000000000001</v>
      </c>
      <c r="W122" s="112">
        <f t="shared" si="5"/>
        <v>6.2084E-2</v>
      </c>
    </row>
    <row r="123" spans="1:23" x14ac:dyDescent="0.3">
      <c r="A123" s="164" t="s">
        <v>396</v>
      </c>
      <c r="B123" s="165">
        <v>45.59</v>
      </c>
      <c r="C123" s="166">
        <f t="shared" si="1"/>
        <v>0.77503</v>
      </c>
      <c r="D123" s="167"/>
      <c r="E123" s="167"/>
      <c r="F123" s="164" t="s">
        <v>401</v>
      </c>
      <c r="G123" s="168">
        <v>10</v>
      </c>
      <c r="H123" s="165">
        <f t="shared" si="2"/>
        <v>0.17</v>
      </c>
      <c r="I123" s="169"/>
      <c r="J123" s="167"/>
      <c r="K123" s="167"/>
      <c r="U123" s="170" t="s">
        <v>133</v>
      </c>
      <c r="V123" s="171">
        <v>21.54</v>
      </c>
      <c r="W123" s="112">
        <f t="shared" si="5"/>
        <v>0.36617999999999995</v>
      </c>
    </row>
    <row r="124" spans="1:23" x14ac:dyDescent="0.3">
      <c r="A124" s="164" t="s">
        <v>397</v>
      </c>
      <c r="B124" s="165">
        <v>44.258000000000003</v>
      </c>
      <c r="C124" s="166">
        <f t="shared" si="1"/>
        <v>0.752386</v>
      </c>
      <c r="D124" s="167"/>
      <c r="E124" s="167"/>
      <c r="F124" s="164" t="s">
        <v>402</v>
      </c>
      <c r="G124" s="168">
        <v>80</v>
      </c>
      <c r="H124" s="165">
        <f t="shared" si="2"/>
        <v>1.36</v>
      </c>
      <c r="I124" s="169"/>
      <c r="J124" s="167"/>
      <c r="K124" s="167"/>
      <c r="U124" s="170" t="s">
        <v>360</v>
      </c>
      <c r="V124" s="171">
        <v>16.751999999999999</v>
      </c>
      <c r="W124" s="112">
        <f t="shared" si="5"/>
        <v>0.28478399999999998</v>
      </c>
    </row>
    <row r="125" spans="1:23" x14ac:dyDescent="0.3">
      <c r="A125" s="164" t="s">
        <v>349</v>
      </c>
      <c r="B125" s="165">
        <v>423.375</v>
      </c>
      <c r="C125" s="166">
        <f t="shared" si="1"/>
        <v>7.1973749999999992</v>
      </c>
      <c r="D125" s="167"/>
      <c r="E125" s="167"/>
      <c r="F125" s="164" t="s">
        <v>423</v>
      </c>
      <c r="G125" s="168">
        <v>1257.231</v>
      </c>
      <c r="H125" s="165">
        <f t="shared" si="2"/>
        <v>21.372927000000001</v>
      </c>
      <c r="I125" s="169"/>
      <c r="J125" s="167"/>
      <c r="K125" s="167"/>
      <c r="U125" s="170" t="s">
        <v>361</v>
      </c>
      <c r="V125" s="171">
        <v>93</v>
      </c>
      <c r="W125" s="112">
        <f t="shared" si="5"/>
        <v>1.581</v>
      </c>
    </row>
    <row r="126" spans="1:23" x14ac:dyDescent="0.3">
      <c r="A126" s="164" t="s">
        <v>351</v>
      </c>
      <c r="B126" s="165">
        <v>125</v>
      </c>
      <c r="C126" s="166">
        <f t="shared" si="1"/>
        <v>2.125</v>
      </c>
      <c r="D126" s="167"/>
      <c r="E126" s="167"/>
      <c r="F126" s="164" t="s">
        <v>353</v>
      </c>
      <c r="G126" s="168">
        <v>113.8</v>
      </c>
      <c r="H126" s="165">
        <f t="shared" si="2"/>
        <v>1.9345999999999999</v>
      </c>
      <c r="I126" s="169"/>
      <c r="J126" s="167"/>
      <c r="K126" s="167"/>
      <c r="U126" s="170" t="s">
        <v>174</v>
      </c>
      <c r="V126" s="171">
        <v>1E-3</v>
      </c>
      <c r="W126" s="112">
        <f t="shared" si="5"/>
        <v>1.7E-5</v>
      </c>
    </row>
    <row r="127" spans="1:23" x14ac:dyDescent="0.3">
      <c r="A127" s="164" t="s">
        <v>398</v>
      </c>
      <c r="B127" s="165">
        <v>42</v>
      </c>
      <c r="C127" s="166">
        <f t="shared" si="1"/>
        <v>0.71399999999999997</v>
      </c>
      <c r="D127" s="167"/>
      <c r="E127" s="167"/>
      <c r="F127" s="164" t="s">
        <v>405</v>
      </c>
      <c r="G127" s="168">
        <v>66.786100000000005</v>
      </c>
      <c r="H127" s="165">
        <f t="shared" si="2"/>
        <v>1.1353637000000001</v>
      </c>
      <c r="I127" s="169"/>
      <c r="J127" s="167"/>
      <c r="K127" s="167"/>
      <c r="U127" s="170" t="s">
        <v>174</v>
      </c>
      <c r="V127" s="171">
        <v>92.691800000000001</v>
      </c>
      <c r="W127" s="112">
        <f t="shared" si="5"/>
        <v>1.5757605999999997</v>
      </c>
    </row>
    <row r="128" spans="1:23" x14ac:dyDescent="0.3">
      <c r="A128" s="164" t="s">
        <v>352</v>
      </c>
      <c r="B128" s="165">
        <v>5.28</v>
      </c>
      <c r="C128" s="166">
        <f t="shared" si="1"/>
        <v>8.9760000000000006E-2</v>
      </c>
      <c r="D128" s="167"/>
      <c r="E128" s="167"/>
      <c r="F128" s="164" t="s">
        <v>410</v>
      </c>
      <c r="G128" s="168">
        <v>67.665999999999997</v>
      </c>
      <c r="H128" s="172">
        <f t="shared" si="2"/>
        <v>1.1503219999999998</v>
      </c>
      <c r="I128" s="169"/>
      <c r="J128" s="167"/>
      <c r="K128" s="167"/>
      <c r="U128" s="170" t="s">
        <v>174</v>
      </c>
      <c r="V128" s="171">
        <v>3087.2118</v>
      </c>
      <c r="W128" s="112">
        <f t="shared" si="5"/>
        <v>52.482600599999998</v>
      </c>
    </row>
    <row r="129" spans="1:8" x14ac:dyDescent="0.3">
      <c r="A129" s="164" t="s">
        <v>399</v>
      </c>
      <c r="B129" s="168">
        <v>195.69900000000001</v>
      </c>
      <c r="C129" s="166">
        <f t="shared" si="1"/>
        <v>3.3268830000000005</v>
      </c>
      <c r="F129" s="164" t="s">
        <v>355</v>
      </c>
      <c r="G129" s="165">
        <v>35.212000000000003</v>
      </c>
      <c r="H129" s="173">
        <f t="shared" si="2"/>
        <v>0.59860400000000002</v>
      </c>
    </row>
    <row r="130" spans="1:8" x14ac:dyDescent="0.3">
      <c r="A130" s="164" t="s">
        <v>400</v>
      </c>
      <c r="B130" s="168">
        <v>27.033799999999999</v>
      </c>
      <c r="C130" s="166">
        <f t="shared" si="1"/>
        <v>0.4595746</v>
      </c>
      <c r="F130" s="164" t="s">
        <v>412</v>
      </c>
      <c r="G130" s="165">
        <v>9.5</v>
      </c>
      <c r="H130" s="173">
        <f t="shared" si="2"/>
        <v>0.16149999999999998</v>
      </c>
    </row>
    <row r="131" spans="1:8" x14ac:dyDescent="0.3">
      <c r="A131" s="164" t="s">
        <v>401</v>
      </c>
      <c r="B131" s="168">
        <v>41.27</v>
      </c>
      <c r="C131" s="166">
        <f t="shared" si="1"/>
        <v>0.70159000000000005</v>
      </c>
      <c r="F131" s="164" t="s">
        <v>412</v>
      </c>
      <c r="G131" s="165">
        <v>9.5</v>
      </c>
      <c r="H131" s="173">
        <f t="shared" si="2"/>
        <v>0.16149999999999998</v>
      </c>
    </row>
    <row r="132" spans="1:8" x14ac:dyDescent="0.3">
      <c r="A132" s="164" t="s">
        <v>402</v>
      </c>
      <c r="B132" s="168">
        <v>73</v>
      </c>
      <c r="C132" s="166">
        <f t="shared" si="1"/>
        <v>1.2409999999999999</v>
      </c>
      <c r="F132" s="164" t="s">
        <v>414</v>
      </c>
      <c r="G132" s="165">
        <v>77.768000000000001</v>
      </c>
      <c r="H132" s="173">
        <f t="shared" si="2"/>
        <v>1.3220560000000001</v>
      </c>
    </row>
    <row r="133" spans="1:8" x14ac:dyDescent="0.3">
      <c r="A133" s="164" t="s">
        <v>403</v>
      </c>
      <c r="B133" s="168">
        <v>182.935</v>
      </c>
      <c r="C133" s="166">
        <f t="shared" si="1"/>
        <v>3.1098950000000003</v>
      </c>
      <c r="F133" s="164" t="s">
        <v>415</v>
      </c>
      <c r="G133" s="165">
        <v>39.9</v>
      </c>
      <c r="H133" s="173">
        <f t="shared" si="2"/>
        <v>0.67830000000000001</v>
      </c>
    </row>
    <row r="134" spans="1:8" x14ac:dyDescent="0.3">
      <c r="A134" s="164" t="s">
        <v>404</v>
      </c>
      <c r="B134" s="168">
        <v>372.06700000000001</v>
      </c>
      <c r="C134" s="166">
        <f t="shared" si="1"/>
        <v>6.3251390000000001</v>
      </c>
      <c r="F134" s="164" t="s">
        <v>174</v>
      </c>
      <c r="G134" s="165">
        <v>49.353000000000002</v>
      </c>
      <c r="H134" s="173">
        <f t="shared" si="2"/>
        <v>0.839001</v>
      </c>
    </row>
    <row r="135" spans="1:8" x14ac:dyDescent="0.3">
      <c r="A135" s="164" t="s">
        <v>405</v>
      </c>
      <c r="B135" s="168">
        <v>44.238999999999997</v>
      </c>
      <c r="C135" s="166">
        <f t="shared" si="1"/>
        <v>0.75206300000000004</v>
      </c>
      <c r="F135" s="164" t="s">
        <v>416</v>
      </c>
      <c r="G135" s="165">
        <v>32.4</v>
      </c>
      <c r="H135" s="173">
        <f t="shared" si="2"/>
        <v>0.55079999999999996</v>
      </c>
    </row>
    <row r="136" spans="1:8" x14ac:dyDescent="0.3">
      <c r="A136" s="164" t="s">
        <v>406</v>
      </c>
      <c r="B136" s="168">
        <v>104.16</v>
      </c>
      <c r="C136" s="166">
        <f t="shared" si="1"/>
        <v>1.7707200000000001</v>
      </c>
      <c r="F136" s="164" t="s">
        <v>359</v>
      </c>
      <c r="G136" s="165">
        <v>126</v>
      </c>
      <c r="H136" s="173">
        <f t="shared" si="2"/>
        <v>2.1419999999999999</v>
      </c>
    </row>
    <row r="137" spans="1:8" x14ac:dyDescent="0.3">
      <c r="A137" s="164" t="s">
        <v>407</v>
      </c>
      <c r="B137" s="168">
        <v>5</v>
      </c>
      <c r="C137" s="166">
        <f t="shared" si="1"/>
        <v>8.5000000000000006E-2</v>
      </c>
      <c r="F137" s="164" t="s">
        <v>417</v>
      </c>
      <c r="G137" s="165">
        <v>35.1</v>
      </c>
      <c r="H137" s="173">
        <f t="shared" si="2"/>
        <v>0.59670000000000001</v>
      </c>
    </row>
    <row r="138" spans="1:8" x14ac:dyDescent="0.3">
      <c r="A138" s="164" t="s">
        <v>408</v>
      </c>
      <c r="B138" s="168">
        <v>86.652000000000001</v>
      </c>
      <c r="C138" s="166">
        <f t="shared" si="1"/>
        <v>1.4730840000000001</v>
      </c>
      <c r="F138" s="164" t="s">
        <v>424</v>
      </c>
      <c r="G138" s="165">
        <v>3.6</v>
      </c>
      <c r="H138" s="173">
        <f t="shared" si="2"/>
        <v>6.1200000000000004E-2</v>
      </c>
    </row>
    <row r="139" spans="1:8" x14ac:dyDescent="0.3">
      <c r="A139" s="164" t="s">
        <v>409</v>
      </c>
      <c r="B139" s="168">
        <v>210.21799999999999</v>
      </c>
      <c r="C139" s="166">
        <f t="shared" si="1"/>
        <v>3.5737059999999996</v>
      </c>
      <c r="F139" s="164" t="s">
        <v>425</v>
      </c>
      <c r="G139" s="165">
        <v>15.535</v>
      </c>
      <c r="H139" s="173">
        <f t="shared" si="2"/>
        <v>0.26409500000000002</v>
      </c>
    </row>
    <row r="140" spans="1:8" x14ac:dyDescent="0.3">
      <c r="A140" s="164" t="s">
        <v>410</v>
      </c>
      <c r="B140" s="168">
        <v>111.485</v>
      </c>
      <c r="C140" s="166">
        <f t="shared" si="1"/>
        <v>1.8952449999999998</v>
      </c>
      <c r="F140" s="164" t="s">
        <v>419</v>
      </c>
      <c r="G140" s="165">
        <v>27.541</v>
      </c>
      <c r="H140" s="173">
        <f t="shared" si="2"/>
        <v>0.46819699999999997</v>
      </c>
    </row>
    <row r="141" spans="1:8" x14ac:dyDescent="0.3">
      <c r="A141" s="164" t="s">
        <v>355</v>
      </c>
      <c r="B141" s="168">
        <v>53.247999999999998</v>
      </c>
      <c r="C141" s="166">
        <f t="shared" si="1"/>
        <v>0.90521599999999991</v>
      </c>
      <c r="F141" s="164" t="s">
        <v>174</v>
      </c>
      <c r="G141" s="165">
        <v>1.542</v>
      </c>
      <c r="H141" s="173">
        <f t="shared" si="2"/>
        <v>2.6214000000000001E-2</v>
      </c>
    </row>
    <row r="142" spans="1:8" x14ac:dyDescent="0.3">
      <c r="A142" s="164" t="s">
        <v>411</v>
      </c>
      <c r="B142" s="168">
        <v>137</v>
      </c>
      <c r="C142" s="166">
        <f t="shared" si="1"/>
        <v>2.3290000000000002</v>
      </c>
      <c r="F142" s="164" t="s">
        <v>361</v>
      </c>
      <c r="G142" s="165">
        <v>64</v>
      </c>
      <c r="H142" s="173">
        <f t="shared" si="2"/>
        <v>1.0880000000000001</v>
      </c>
    </row>
    <row r="143" spans="1:8" x14ac:dyDescent="0.3">
      <c r="A143" s="164" t="s">
        <v>412</v>
      </c>
      <c r="B143" s="168">
        <v>87</v>
      </c>
      <c r="C143" s="166">
        <f t="shared" si="1"/>
        <v>1.4790000000000001</v>
      </c>
      <c r="F143" s="164" t="s">
        <v>174</v>
      </c>
      <c r="G143" s="165">
        <v>2.1320000000000001</v>
      </c>
      <c r="H143" s="173">
        <f t="shared" si="2"/>
        <v>3.6243999999999998E-2</v>
      </c>
    </row>
    <row r="144" spans="1:8" x14ac:dyDescent="0.3">
      <c r="A144" s="164" t="s">
        <v>413</v>
      </c>
      <c r="B144" s="168">
        <v>7.6749999999999998</v>
      </c>
      <c r="C144" s="166">
        <f t="shared" si="1"/>
        <v>0.13047500000000001</v>
      </c>
      <c r="F144" s="164" t="s">
        <v>174</v>
      </c>
      <c r="G144" s="165">
        <v>748.31600000000003</v>
      </c>
      <c r="H144" s="173">
        <f t="shared" si="2"/>
        <v>12.721372000000001</v>
      </c>
    </row>
    <row r="145" spans="1:6" x14ac:dyDescent="0.3">
      <c r="A145" s="164" t="s">
        <v>414</v>
      </c>
      <c r="B145" s="168">
        <v>93.137</v>
      </c>
      <c r="C145" s="166">
        <f t="shared" ref="C145:C151" si="6">B145*1.7/100</f>
        <v>1.583329</v>
      </c>
    </row>
    <row r="146" spans="1:6" x14ac:dyDescent="0.3">
      <c r="A146" s="164" t="s">
        <v>415</v>
      </c>
      <c r="B146" s="168">
        <v>45.5</v>
      </c>
      <c r="C146" s="166">
        <f t="shared" si="6"/>
        <v>0.77349999999999997</v>
      </c>
    </row>
    <row r="147" spans="1:6" x14ac:dyDescent="0.3">
      <c r="A147" s="164" t="s">
        <v>416</v>
      </c>
      <c r="B147" s="168">
        <v>30.02</v>
      </c>
      <c r="C147" s="166">
        <f t="shared" si="6"/>
        <v>0.51034000000000002</v>
      </c>
    </row>
    <row r="148" spans="1:6" x14ac:dyDescent="0.3">
      <c r="A148" s="164" t="s">
        <v>417</v>
      </c>
      <c r="B148" s="168">
        <v>25</v>
      </c>
      <c r="C148" s="166">
        <f t="shared" si="6"/>
        <v>0.42499999999999999</v>
      </c>
    </row>
    <row r="149" spans="1:6" x14ac:dyDescent="0.3">
      <c r="A149" s="164" t="s">
        <v>418</v>
      </c>
      <c r="B149" s="168">
        <v>32.4</v>
      </c>
      <c r="C149" s="166">
        <f t="shared" si="6"/>
        <v>0.55079999999999996</v>
      </c>
    </row>
    <row r="150" spans="1:6" x14ac:dyDescent="0.3">
      <c r="A150" s="164" t="s">
        <v>419</v>
      </c>
      <c r="B150" s="168">
        <v>49.45</v>
      </c>
      <c r="C150" s="166">
        <f t="shared" si="6"/>
        <v>0.84065000000000001</v>
      </c>
    </row>
    <row r="151" spans="1:6" x14ac:dyDescent="0.3">
      <c r="A151" s="164" t="s">
        <v>361</v>
      </c>
      <c r="B151" s="168">
        <v>71</v>
      </c>
      <c r="C151" s="166">
        <f t="shared" si="6"/>
        <v>1.2070000000000001</v>
      </c>
    </row>
    <row r="153" spans="1:6" x14ac:dyDescent="0.3">
      <c r="A153" s="33" t="s">
        <v>650</v>
      </c>
    </row>
    <row r="157" spans="1:6" x14ac:dyDescent="0.3">
      <c r="A157" s="64" t="s">
        <v>557</v>
      </c>
    </row>
    <row r="158" spans="1:6" x14ac:dyDescent="0.3">
      <c r="A158" s="64" t="s">
        <v>667</v>
      </c>
    </row>
    <row r="159" spans="1:6" x14ac:dyDescent="0.3">
      <c r="A159" s="33" t="s">
        <v>327</v>
      </c>
    </row>
    <row r="160" spans="1:6" x14ac:dyDescent="0.3">
      <c r="A160" s="96" t="s">
        <v>536</v>
      </c>
      <c r="B160" s="97" t="s">
        <v>533</v>
      </c>
      <c r="C160" s="97" t="s">
        <v>362</v>
      </c>
      <c r="D160" s="97" t="s">
        <v>363</v>
      </c>
      <c r="E160" s="174" t="s">
        <v>364</v>
      </c>
      <c r="F160" s="169"/>
    </row>
    <row r="161" spans="1:6" x14ac:dyDescent="0.3">
      <c r="A161" s="92" t="s">
        <v>555</v>
      </c>
      <c r="B161" s="98">
        <v>11061.12</v>
      </c>
      <c r="C161" s="98">
        <v>10866.62</v>
      </c>
      <c r="D161" s="99">
        <v>11931</v>
      </c>
      <c r="E161" s="175">
        <v>11206.45</v>
      </c>
      <c r="F161" s="176"/>
    </row>
    <row r="162" spans="1:6" s="64" customFormat="1" x14ac:dyDescent="0.3">
      <c r="A162" s="103" t="s">
        <v>659</v>
      </c>
      <c r="B162" s="104">
        <f>B161*1.7/100</f>
        <v>188.03904000000003</v>
      </c>
      <c r="C162" s="104">
        <f t="shared" ref="C162:E162" si="7">C161*1.7/100</f>
        <v>184.73254</v>
      </c>
      <c r="D162" s="104">
        <f t="shared" si="7"/>
        <v>202.827</v>
      </c>
      <c r="E162" s="104">
        <f t="shared" si="7"/>
        <v>190.50964999999999</v>
      </c>
      <c r="F162" s="177"/>
    </row>
    <row r="163" spans="1:6" x14ac:dyDescent="0.3">
      <c r="B163" s="105"/>
      <c r="C163" s="106"/>
      <c r="E163" s="107"/>
      <c r="F163" s="105"/>
    </row>
    <row r="164" spans="1:6" x14ac:dyDescent="0.3">
      <c r="A164" s="33" t="s">
        <v>658</v>
      </c>
      <c r="B164" s="105"/>
      <c r="C164" s="109"/>
      <c r="E164" s="107"/>
      <c r="F164" s="105"/>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7"/>
  <sheetViews>
    <sheetView topLeftCell="A22" workbookViewId="0">
      <selection activeCell="C39" sqref="A1:XFD1048576"/>
    </sheetView>
  </sheetViews>
  <sheetFormatPr defaultRowHeight="16.5" x14ac:dyDescent="0.3"/>
  <cols>
    <col min="1" max="1" width="103.5703125" style="33" customWidth="1"/>
    <col min="2" max="2" width="22.42578125" style="33" bestFit="1" customWidth="1"/>
    <col min="3" max="3" width="12.42578125" style="33" customWidth="1"/>
    <col min="4" max="4" width="12.140625" style="33" bestFit="1" customWidth="1"/>
    <col min="5" max="5" width="82.7109375" style="33" customWidth="1"/>
    <col min="6" max="6" width="22.42578125" style="33" bestFit="1" customWidth="1"/>
    <col min="7" max="7" width="57.140625" style="33" bestFit="1" customWidth="1"/>
    <col min="8" max="8" width="17.7109375" style="33" customWidth="1"/>
    <col min="9" max="9" width="84" style="33" bestFit="1" customWidth="1"/>
    <col min="10" max="10" width="15.28515625" style="33" bestFit="1" customWidth="1"/>
    <col min="11" max="11" width="16.5703125" style="33" bestFit="1" customWidth="1"/>
    <col min="12" max="12" width="9.140625" style="33"/>
    <col min="13" max="13" width="84" style="33" bestFit="1" customWidth="1"/>
    <col min="14" max="14" width="15.7109375" style="33" bestFit="1" customWidth="1"/>
    <col min="15" max="15" width="12.28515625" style="33" customWidth="1"/>
    <col min="16" max="16" width="9.140625" style="33"/>
    <col min="17" max="17" width="84" style="33" bestFit="1" customWidth="1"/>
    <col min="18" max="18" width="15.7109375" style="33" bestFit="1" customWidth="1"/>
    <col min="19" max="19" width="14.85546875" style="33" customWidth="1"/>
    <col min="20" max="16384" width="9.140625" style="33"/>
  </cols>
  <sheetData>
    <row r="1" spans="1:11" x14ac:dyDescent="0.3">
      <c r="A1" s="64" t="s">
        <v>715</v>
      </c>
    </row>
    <row r="3" spans="1:11" x14ac:dyDescent="0.3">
      <c r="A3" s="64" t="s">
        <v>546</v>
      </c>
    </row>
    <row r="4" spans="1:11" x14ac:dyDescent="0.3">
      <c r="A4" s="64"/>
    </row>
    <row r="5" spans="1:11" x14ac:dyDescent="0.3">
      <c r="A5" s="110"/>
    </row>
    <row r="6" spans="1:11" x14ac:dyDescent="0.3">
      <c r="A6" s="64" t="s">
        <v>215</v>
      </c>
      <c r="E6" s="64" t="s">
        <v>660</v>
      </c>
    </row>
    <row r="7" spans="1:11" x14ac:dyDescent="0.3">
      <c r="A7" s="110" t="s">
        <v>200</v>
      </c>
      <c r="E7" s="110" t="s">
        <v>208</v>
      </c>
    </row>
    <row r="8" spans="1:11" ht="49.5" x14ac:dyDescent="0.3">
      <c r="A8" s="89" t="s">
        <v>201</v>
      </c>
      <c r="B8" s="89" t="s">
        <v>202</v>
      </c>
      <c r="C8" s="163"/>
      <c r="D8" s="163"/>
      <c r="E8" s="89" t="s">
        <v>201</v>
      </c>
      <c r="F8" s="89" t="s">
        <v>202</v>
      </c>
      <c r="G8" s="89" t="s">
        <v>212</v>
      </c>
      <c r="H8" s="90" t="s">
        <v>632</v>
      </c>
      <c r="I8" s="89" t="s">
        <v>661</v>
      </c>
      <c r="J8" s="89" t="s">
        <v>432</v>
      </c>
      <c r="K8" s="90" t="s">
        <v>662</v>
      </c>
    </row>
    <row r="9" spans="1:11" x14ac:dyDescent="0.3">
      <c r="A9" s="92" t="s">
        <v>203</v>
      </c>
      <c r="B9" s="93">
        <v>40003766087</v>
      </c>
      <c r="E9" s="92" t="s">
        <v>430</v>
      </c>
      <c r="F9" s="95">
        <v>40203147986</v>
      </c>
      <c r="G9" s="94" t="s">
        <v>308</v>
      </c>
      <c r="H9" s="156" t="s">
        <v>442</v>
      </c>
      <c r="I9" s="93" t="s">
        <v>431</v>
      </c>
      <c r="J9" s="93">
        <v>5350</v>
      </c>
      <c r="K9" s="112">
        <f>J9*5.5/100</f>
        <v>294.25</v>
      </c>
    </row>
    <row r="10" spans="1:11" x14ac:dyDescent="0.3">
      <c r="A10" s="92" t="s">
        <v>204</v>
      </c>
      <c r="B10" s="93">
        <v>40003600046</v>
      </c>
      <c r="E10" s="92" t="s">
        <v>433</v>
      </c>
      <c r="F10" s="95">
        <v>40103381676</v>
      </c>
      <c r="G10" s="94" t="s">
        <v>434</v>
      </c>
      <c r="H10" s="156" t="s">
        <v>442</v>
      </c>
      <c r="I10" s="93" t="s">
        <v>296</v>
      </c>
      <c r="J10" s="93">
        <v>6000</v>
      </c>
      <c r="K10" s="93">
        <f t="shared" ref="K10:K16" si="0">J10*5.5/100</f>
        <v>330</v>
      </c>
    </row>
    <row r="11" spans="1:11" x14ac:dyDescent="0.3">
      <c r="A11" s="92" t="s">
        <v>205</v>
      </c>
      <c r="B11" s="93">
        <v>40203135718</v>
      </c>
      <c r="E11" s="92" t="s">
        <v>435</v>
      </c>
      <c r="F11" s="95">
        <v>40103185892</v>
      </c>
      <c r="G11" s="94" t="s">
        <v>436</v>
      </c>
      <c r="H11" s="156" t="s">
        <v>442</v>
      </c>
      <c r="I11" s="93" t="s">
        <v>431</v>
      </c>
      <c r="J11" s="93">
        <v>8000</v>
      </c>
      <c r="K11" s="93">
        <f t="shared" si="0"/>
        <v>440</v>
      </c>
    </row>
    <row r="12" spans="1:11" x14ac:dyDescent="0.3">
      <c r="A12" s="92" t="s">
        <v>206</v>
      </c>
      <c r="B12" s="93">
        <v>40003475890</v>
      </c>
      <c r="E12" s="92" t="s">
        <v>438</v>
      </c>
      <c r="F12" s="95">
        <v>40003600332</v>
      </c>
      <c r="G12" s="94" t="s">
        <v>439</v>
      </c>
      <c r="H12" s="156" t="s">
        <v>443</v>
      </c>
      <c r="I12" s="93" t="s">
        <v>437</v>
      </c>
      <c r="J12" s="93">
        <v>12000</v>
      </c>
      <c r="K12" s="93">
        <f t="shared" si="0"/>
        <v>660</v>
      </c>
    </row>
    <row r="13" spans="1:11" x14ac:dyDescent="0.3">
      <c r="A13" s="92" t="s">
        <v>207</v>
      </c>
      <c r="B13" s="93">
        <v>40203253682</v>
      </c>
      <c r="E13" s="178" t="s">
        <v>440</v>
      </c>
      <c r="F13" s="95">
        <v>44103075141</v>
      </c>
      <c r="G13" s="94" t="s">
        <v>441</v>
      </c>
      <c r="H13" s="156" t="s">
        <v>442</v>
      </c>
      <c r="I13" s="93" t="s">
        <v>431</v>
      </c>
      <c r="J13" s="93">
        <v>10000</v>
      </c>
      <c r="K13" s="93">
        <f t="shared" si="0"/>
        <v>550</v>
      </c>
    </row>
    <row r="14" spans="1:11" x14ac:dyDescent="0.3">
      <c r="E14" s="178" t="s">
        <v>444</v>
      </c>
      <c r="F14" s="95">
        <v>40003309841</v>
      </c>
      <c r="G14" s="94" t="s">
        <v>445</v>
      </c>
      <c r="H14" s="93" t="s">
        <v>442</v>
      </c>
      <c r="I14" s="93" t="s">
        <v>431</v>
      </c>
      <c r="J14" s="93">
        <v>8000</v>
      </c>
      <c r="K14" s="93">
        <f t="shared" si="0"/>
        <v>440</v>
      </c>
    </row>
    <row r="15" spans="1:11" x14ac:dyDescent="0.3">
      <c r="E15" s="92" t="s">
        <v>446</v>
      </c>
      <c r="F15" s="95">
        <v>40003386821</v>
      </c>
      <c r="G15" s="94" t="s">
        <v>447</v>
      </c>
      <c r="H15" s="93" t="s">
        <v>443</v>
      </c>
      <c r="I15" s="93" t="s">
        <v>448</v>
      </c>
      <c r="J15" s="93">
        <v>20058</v>
      </c>
      <c r="K15" s="112">
        <f t="shared" si="0"/>
        <v>1103.19</v>
      </c>
    </row>
    <row r="16" spans="1:11" x14ac:dyDescent="0.3">
      <c r="E16" s="92" t="s">
        <v>516</v>
      </c>
      <c r="F16" s="95">
        <v>48503005803</v>
      </c>
      <c r="G16" s="94" t="s">
        <v>517</v>
      </c>
      <c r="H16" s="93" t="s">
        <v>442</v>
      </c>
      <c r="I16" s="93" t="s">
        <v>296</v>
      </c>
      <c r="J16" s="93">
        <v>1380</v>
      </c>
      <c r="K16" s="112">
        <f t="shared" si="0"/>
        <v>75.900000000000006</v>
      </c>
    </row>
    <row r="17" spans="1:19" x14ac:dyDescent="0.3">
      <c r="F17" s="179"/>
      <c r="G17" s="180"/>
      <c r="H17" s="105"/>
      <c r="I17" s="105"/>
      <c r="J17" s="105"/>
      <c r="K17" s="181"/>
    </row>
    <row r="18" spans="1:19" x14ac:dyDescent="0.3">
      <c r="A18" s="110" t="s">
        <v>664</v>
      </c>
      <c r="E18" s="110"/>
    </row>
    <row r="19" spans="1:19" x14ac:dyDescent="0.3">
      <c r="A19" s="110" t="s">
        <v>663</v>
      </c>
      <c r="E19" s="110"/>
    </row>
    <row r="20" spans="1:19" x14ac:dyDescent="0.3">
      <c r="A20" s="110" t="s">
        <v>665</v>
      </c>
      <c r="E20" s="110"/>
    </row>
    <row r="22" spans="1:19" x14ac:dyDescent="0.3">
      <c r="Q22" s="182" t="s">
        <v>84</v>
      </c>
      <c r="R22" s="183">
        <v>5.8869999999999996</v>
      </c>
      <c r="S22" s="112">
        <f t="shared" ref="S22" si="1">R22*5.5/100</f>
        <v>0.32378499999999993</v>
      </c>
    </row>
    <row r="23" spans="1:19" x14ac:dyDescent="0.3">
      <c r="A23" s="64" t="s">
        <v>547</v>
      </c>
    </row>
    <row r="24" spans="1:19" x14ac:dyDescent="0.3">
      <c r="A24" s="110" t="s">
        <v>327</v>
      </c>
    </row>
    <row r="25" spans="1:19" x14ac:dyDescent="0.3">
      <c r="A25" s="64" t="s">
        <v>128</v>
      </c>
      <c r="E25" s="64" t="s">
        <v>362</v>
      </c>
      <c r="I25" s="64" t="s">
        <v>363</v>
      </c>
      <c r="M25" s="64" t="s">
        <v>364</v>
      </c>
      <c r="Q25" s="64" t="s">
        <v>365</v>
      </c>
    </row>
    <row r="26" spans="1:19" ht="49.5" x14ac:dyDescent="0.3">
      <c r="A26" s="89" t="s">
        <v>201</v>
      </c>
      <c r="B26" s="141" t="s">
        <v>450</v>
      </c>
      <c r="C26" s="184" t="s">
        <v>662</v>
      </c>
      <c r="E26" s="89" t="s">
        <v>201</v>
      </c>
      <c r="F26" s="141" t="s">
        <v>450</v>
      </c>
      <c r="G26" s="184" t="s">
        <v>662</v>
      </c>
      <c r="I26" s="89" t="s">
        <v>201</v>
      </c>
      <c r="J26" s="141" t="s">
        <v>450</v>
      </c>
      <c r="K26" s="184" t="s">
        <v>662</v>
      </c>
      <c r="M26" s="89" t="s">
        <v>201</v>
      </c>
      <c r="N26" s="141" t="s">
        <v>450</v>
      </c>
      <c r="O26" s="184" t="s">
        <v>662</v>
      </c>
      <c r="Q26" s="89" t="s">
        <v>201</v>
      </c>
      <c r="R26" s="141" t="s">
        <v>450</v>
      </c>
      <c r="S26" s="184" t="s">
        <v>662</v>
      </c>
    </row>
    <row r="27" spans="1:19" x14ac:dyDescent="0.3">
      <c r="A27" s="170" t="s">
        <v>43</v>
      </c>
      <c r="B27" s="171">
        <v>2114.7570000000001</v>
      </c>
      <c r="C27" s="112">
        <f>B27*5.5/100</f>
        <v>116.31163500000001</v>
      </c>
      <c r="E27" s="182" t="s">
        <v>43</v>
      </c>
      <c r="F27" s="183">
        <v>1967.068</v>
      </c>
      <c r="G27" s="112">
        <f>F27*5.5/100</f>
        <v>108.18874</v>
      </c>
      <c r="I27" s="182" t="s">
        <v>146</v>
      </c>
      <c r="J27" s="183">
        <v>1.58</v>
      </c>
      <c r="K27" s="112">
        <f>J27*5.5/100</f>
        <v>8.6900000000000019E-2</v>
      </c>
      <c r="M27" s="182" t="s">
        <v>43</v>
      </c>
      <c r="N27" s="183">
        <v>67.94</v>
      </c>
      <c r="O27" s="112">
        <f>N27*5.5/100</f>
        <v>3.7366999999999995</v>
      </c>
      <c r="Q27" s="170" t="s">
        <v>166</v>
      </c>
      <c r="R27" s="171">
        <v>512.36</v>
      </c>
      <c r="S27" s="112">
        <f>R27*5.5/100</f>
        <v>28.1798</v>
      </c>
    </row>
    <row r="28" spans="1:19" x14ac:dyDescent="0.3">
      <c r="A28" s="170" t="s">
        <v>47</v>
      </c>
      <c r="B28" s="185">
        <v>781.87</v>
      </c>
      <c r="C28" s="112">
        <f t="shared" ref="C28:C33" si="2">B28*5.5/100</f>
        <v>43.002849999999995</v>
      </c>
      <c r="E28" s="182" t="s">
        <v>84</v>
      </c>
      <c r="F28" s="183">
        <v>2980</v>
      </c>
      <c r="G28" s="112">
        <f t="shared" ref="G28:G35" si="3">F28*5.5/100</f>
        <v>163.9</v>
      </c>
      <c r="I28" s="182" t="s">
        <v>43</v>
      </c>
      <c r="J28" s="183">
        <v>1339.36</v>
      </c>
      <c r="K28" s="112">
        <f t="shared" ref="K28:K34" si="4">J28*5.5/100</f>
        <v>73.6648</v>
      </c>
      <c r="M28" s="182" t="s">
        <v>47</v>
      </c>
      <c r="N28" s="183">
        <v>606.1</v>
      </c>
      <c r="O28" s="112">
        <f t="shared" ref="O28:O35" si="5">N28*5.5/100</f>
        <v>33.335500000000003</v>
      </c>
      <c r="Q28" s="170" t="s">
        <v>47</v>
      </c>
      <c r="R28" s="185">
        <v>355.11</v>
      </c>
      <c r="S28" s="112">
        <f t="shared" ref="S28:S31" si="6">R28*5.5/100</f>
        <v>19.53105</v>
      </c>
    </row>
    <row r="29" spans="1:19" x14ac:dyDescent="0.3">
      <c r="A29" s="170" t="s">
        <v>50</v>
      </c>
      <c r="B29" s="185">
        <v>21.86</v>
      </c>
      <c r="C29" s="112">
        <f t="shared" si="2"/>
        <v>1.2022999999999999</v>
      </c>
      <c r="E29" s="182" t="s">
        <v>84</v>
      </c>
      <c r="F29" s="183">
        <v>3177.33</v>
      </c>
      <c r="G29" s="112">
        <f t="shared" si="3"/>
        <v>174.75314999999998</v>
      </c>
      <c r="I29" s="182" t="s">
        <v>47</v>
      </c>
      <c r="J29" s="183">
        <v>1214.6400000000001</v>
      </c>
      <c r="K29" s="112">
        <f t="shared" si="4"/>
        <v>66.805199999999999</v>
      </c>
      <c r="M29" s="182" t="s">
        <v>50</v>
      </c>
      <c r="N29" s="183">
        <v>74.52</v>
      </c>
      <c r="O29" s="112">
        <f t="shared" si="5"/>
        <v>4.0985999999999994</v>
      </c>
      <c r="Q29" s="170" t="s">
        <v>84</v>
      </c>
      <c r="R29" s="185">
        <v>1110</v>
      </c>
      <c r="S29" s="112">
        <f t="shared" si="6"/>
        <v>61.05</v>
      </c>
    </row>
    <row r="30" spans="1:19" x14ac:dyDescent="0.3">
      <c r="A30" s="170" t="s">
        <v>53</v>
      </c>
      <c r="B30" s="185">
        <v>194.24</v>
      </c>
      <c r="C30" s="112">
        <f t="shared" si="2"/>
        <v>10.683200000000001</v>
      </c>
      <c r="E30" s="182" t="s">
        <v>50</v>
      </c>
      <c r="F30" s="183">
        <v>25.39</v>
      </c>
      <c r="G30" s="112">
        <f t="shared" si="3"/>
        <v>1.3964500000000002</v>
      </c>
      <c r="I30" s="182" t="s">
        <v>50</v>
      </c>
      <c r="J30" s="183">
        <v>84.86</v>
      </c>
      <c r="K30" s="112">
        <f t="shared" si="4"/>
        <v>4.6673</v>
      </c>
      <c r="M30" s="182" t="s">
        <v>53</v>
      </c>
      <c r="N30" s="183">
        <v>671.75</v>
      </c>
      <c r="O30" s="112">
        <f t="shared" si="5"/>
        <v>36.946249999999999</v>
      </c>
      <c r="Q30" s="170" t="s">
        <v>50</v>
      </c>
      <c r="R30" s="185">
        <v>78.069999999999993</v>
      </c>
      <c r="S30" s="112">
        <f t="shared" si="6"/>
        <v>4.2938499999999999</v>
      </c>
    </row>
    <row r="31" spans="1:19" x14ac:dyDescent="0.3">
      <c r="A31" s="170" t="s">
        <v>56</v>
      </c>
      <c r="B31" s="185">
        <v>54</v>
      </c>
      <c r="C31" s="112">
        <f t="shared" si="2"/>
        <v>2.97</v>
      </c>
      <c r="E31" s="182" t="s">
        <v>53</v>
      </c>
      <c r="F31" s="183">
        <v>79.959999999999994</v>
      </c>
      <c r="G31" s="112">
        <f t="shared" si="3"/>
        <v>4.3978000000000002</v>
      </c>
      <c r="I31" s="182" t="s">
        <v>53</v>
      </c>
      <c r="J31" s="183">
        <v>663.18</v>
      </c>
      <c r="K31" s="112">
        <f t="shared" si="4"/>
        <v>36.474899999999998</v>
      </c>
      <c r="M31" s="182" t="s">
        <v>53</v>
      </c>
      <c r="N31" s="183">
        <v>1538.19</v>
      </c>
      <c r="O31" s="112">
        <f t="shared" si="5"/>
        <v>84.600449999999995</v>
      </c>
      <c r="Q31" s="170" t="s">
        <v>61</v>
      </c>
      <c r="R31" s="185">
        <v>2164.3200000000002</v>
      </c>
      <c r="S31" s="112">
        <f t="shared" si="6"/>
        <v>119.0376</v>
      </c>
    </row>
    <row r="32" spans="1:19" x14ac:dyDescent="0.3">
      <c r="A32" s="170" t="s">
        <v>59</v>
      </c>
      <c r="B32" s="185">
        <v>63.77</v>
      </c>
      <c r="C32" s="112">
        <f t="shared" si="2"/>
        <v>3.5073500000000002</v>
      </c>
      <c r="E32" s="182" t="s">
        <v>56</v>
      </c>
      <c r="F32" s="183">
        <v>57</v>
      </c>
      <c r="G32" s="112">
        <f t="shared" si="3"/>
        <v>3.1349999999999998</v>
      </c>
      <c r="I32" s="182" t="s">
        <v>142</v>
      </c>
      <c r="J32" s="183">
        <v>69.88</v>
      </c>
      <c r="K32" s="112">
        <f t="shared" si="4"/>
        <v>3.8433999999999999</v>
      </c>
      <c r="M32" s="182" t="s">
        <v>61</v>
      </c>
      <c r="N32" s="183">
        <v>2449.29</v>
      </c>
      <c r="O32" s="112">
        <f t="shared" si="5"/>
        <v>134.71095</v>
      </c>
    </row>
    <row r="33" spans="1:15" x14ac:dyDescent="0.3">
      <c r="A33" s="170" t="s">
        <v>61</v>
      </c>
      <c r="B33" s="185">
        <v>3631.24</v>
      </c>
      <c r="C33" s="112">
        <f t="shared" si="2"/>
        <v>199.7182</v>
      </c>
      <c r="E33" s="182" t="s">
        <v>61</v>
      </c>
      <c r="F33" s="183">
        <v>3574.03</v>
      </c>
      <c r="G33" s="112">
        <f t="shared" si="3"/>
        <v>196.57165000000001</v>
      </c>
      <c r="I33" s="182" t="s">
        <v>61</v>
      </c>
      <c r="J33" s="183">
        <v>2761.76</v>
      </c>
      <c r="K33" s="112">
        <f t="shared" si="4"/>
        <v>151.89680000000001</v>
      </c>
      <c r="M33" s="182" t="s">
        <v>79</v>
      </c>
      <c r="N33" s="183">
        <v>10</v>
      </c>
      <c r="O33" s="112">
        <f t="shared" si="5"/>
        <v>0.55000000000000004</v>
      </c>
    </row>
    <row r="34" spans="1:15" x14ac:dyDescent="0.3">
      <c r="E34" s="182" t="s">
        <v>107</v>
      </c>
      <c r="F34" s="183">
        <v>407.92599999999999</v>
      </c>
      <c r="G34" s="112">
        <f t="shared" si="3"/>
        <v>22.435929999999999</v>
      </c>
      <c r="I34" s="182" t="s">
        <v>107</v>
      </c>
      <c r="J34" s="183">
        <v>3212.114</v>
      </c>
      <c r="K34" s="186">
        <f t="shared" si="4"/>
        <v>176.66627</v>
      </c>
      <c r="M34" s="182" t="s">
        <v>107</v>
      </c>
      <c r="N34" s="183">
        <v>4134.6840000000002</v>
      </c>
      <c r="O34" s="112">
        <f t="shared" si="5"/>
        <v>227.40762000000004</v>
      </c>
    </row>
    <row r="35" spans="1:15" x14ac:dyDescent="0.3">
      <c r="A35" s="33" t="s">
        <v>665</v>
      </c>
      <c r="E35" s="182" t="s">
        <v>133</v>
      </c>
      <c r="F35" s="183">
        <v>2.5</v>
      </c>
      <c r="G35" s="112">
        <f t="shared" si="3"/>
        <v>0.13750000000000001</v>
      </c>
      <c r="K35" s="187"/>
      <c r="M35" s="182" t="s">
        <v>79</v>
      </c>
      <c r="N35" s="183">
        <v>0.81</v>
      </c>
      <c r="O35" s="112">
        <f t="shared" si="5"/>
        <v>4.4549999999999999E-2</v>
      </c>
    </row>
    <row r="40" spans="1:15" x14ac:dyDescent="0.3">
      <c r="A40" s="64" t="s">
        <v>558</v>
      </c>
    </row>
    <row r="41" spans="1:15" x14ac:dyDescent="0.3">
      <c r="A41" s="64" t="s">
        <v>666</v>
      </c>
    </row>
    <row r="42" spans="1:15" x14ac:dyDescent="0.3">
      <c r="A42" s="110" t="s">
        <v>327</v>
      </c>
    </row>
    <row r="43" spans="1:15" x14ac:dyDescent="0.3">
      <c r="A43" s="126" t="s">
        <v>536</v>
      </c>
      <c r="B43" s="126" t="s">
        <v>533</v>
      </c>
      <c r="C43" s="126" t="s">
        <v>362</v>
      </c>
      <c r="D43" s="126" t="s">
        <v>363</v>
      </c>
      <c r="E43" s="126" t="s">
        <v>364</v>
      </c>
      <c r="F43" s="126" t="s">
        <v>365</v>
      </c>
    </row>
    <row r="44" spans="1:15" x14ac:dyDescent="0.3">
      <c r="A44" s="92" t="s">
        <v>560</v>
      </c>
      <c r="B44" s="112">
        <f>SUM(B27:B33)</f>
        <v>6861.7369999999992</v>
      </c>
      <c r="C44" s="112">
        <f>SUM(F27:F35)</f>
        <v>12271.204</v>
      </c>
      <c r="D44" s="112">
        <f>SUM(J27:J34)</f>
        <v>9347.3739999999998</v>
      </c>
      <c r="E44" s="112">
        <f>SUM(N27:N35)</f>
        <v>9553.2839999999997</v>
      </c>
      <c r="F44" s="112">
        <f>SUM(R27:R31)</f>
        <v>4219.8600000000006</v>
      </c>
    </row>
    <row r="45" spans="1:15" x14ac:dyDescent="0.3">
      <c r="A45" s="92"/>
      <c r="B45" s="93"/>
      <c r="C45" s="93"/>
      <c r="D45" s="93"/>
      <c r="E45" s="93"/>
      <c r="F45" s="93"/>
    </row>
    <row r="46" spans="1:15" x14ac:dyDescent="0.3">
      <c r="A46" s="188" t="s">
        <v>562</v>
      </c>
      <c r="B46" s="189">
        <f>B44*5.5/100</f>
        <v>377.39553499999994</v>
      </c>
      <c r="C46" s="189">
        <f t="shared" ref="C46:F46" si="7">C44*5.5/100</f>
        <v>674.91622000000007</v>
      </c>
      <c r="D46" s="189">
        <f t="shared" si="7"/>
        <v>514.10557000000006</v>
      </c>
      <c r="E46" s="189">
        <f t="shared" si="7"/>
        <v>525.43061999999998</v>
      </c>
      <c r="F46" s="189">
        <f t="shared" si="7"/>
        <v>232.09230000000002</v>
      </c>
    </row>
    <row r="47" spans="1:15" s="190" customFormat="1" x14ac:dyDescent="0.3">
      <c r="B47" s="191"/>
      <c r="C47" s="191"/>
      <c r="D47" s="191"/>
      <c r="E47" s="191"/>
      <c r="F47" s="19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56"/>
  <sheetViews>
    <sheetView zoomScale="90" zoomScaleNormal="90" workbookViewId="0">
      <selection activeCell="A18" sqref="A18:A20"/>
    </sheetView>
  </sheetViews>
  <sheetFormatPr defaultRowHeight="16.5" x14ac:dyDescent="0.3"/>
  <cols>
    <col min="1" max="1" width="103.5703125" style="33" customWidth="1"/>
    <col min="2" max="2" width="22.42578125" style="33" bestFit="1" customWidth="1"/>
    <col min="3" max="3" width="12.42578125" style="33" customWidth="1"/>
    <col min="4" max="4" width="12.140625" style="33" bestFit="1" customWidth="1"/>
    <col min="5" max="5" width="82.7109375" style="33" customWidth="1"/>
    <col min="6" max="6" width="22.42578125" style="33" bestFit="1" customWidth="1"/>
    <col min="7" max="7" width="57.140625" style="33" bestFit="1" customWidth="1"/>
    <col min="8" max="8" width="17.7109375" style="33" customWidth="1"/>
    <col min="9" max="9" width="84" style="33" bestFit="1" customWidth="1"/>
    <col min="10" max="10" width="15.28515625" style="33" bestFit="1" customWidth="1"/>
    <col min="11" max="11" width="16.5703125" style="33" bestFit="1" customWidth="1"/>
    <col min="12" max="12" width="9.140625" style="33"/>
    <col min="13" max="13" width="84" style="33" bestFit="1" customWidth="1"/>
    <col min="14" max="14" width="15.7109375" style="33" bestFit="1" customWidth="1"/>
    <col min="15" max="15" width="12.28515625" style="33" customWidth="1"/>
    <col min="16" max="16" width="9.140625" style="33"/>
    <col min="17" max="17" width="84" style="33" bestFit="1" customWidth="1"/>
    <col min="18" max="18" width="15.7109375" style="33" bestFit="1" customWidth="1"/>
    <col min="19" max="19" width="14.85546875" style="33" customWidth="1"/>
    <col min="20" max="16384" width="9.140625" style="33"/>
  </cols>
  <sheetData>
    <row r="1" spans="1:11" x14ac:dyDescent="0.3">
      <c r="A1" s="64" t="s">
        <v>714</v>
      </c>
    </row>
    <row r="3" spans="1:11" x14ac:dyDescent="0.3">
      <c r="A3" s="64" t="s">
        <v>546</v>
      </c>
    </row>
    <row r="4" spans="1:11" x14ac:dyDescent="0.3">
      <c r="A4" s="64"/>
    </row>
    <row r="5" spans="1:11" x14ac:dyDescent="0.3">
      <c r="A5" s="110"/>
    </row>
    <row r="6" spans="1:11" x14ac:dyDescent="0.3">
      <c r="A6" s="64" t="s">
        <v>215</v>
      </c>
      <c r="E6" s="64" t="s">
        <v>660</v>
      </c>
    </row>
    <row r="7" spans="1:11" x14ac:dyDescent="0.3">
      <c r="A7" s="110" t="s">
        <v>200</v>
      </c>
      <c r="E7" s="110" t="s">
        <v>208</v>
      </c>
    </row>
    <row r="8" spans="1:11" ht="49.5" x14ac:dyDescent="0.3">
      <c r="A8" s="89" t="s">
        <v>201</v>
      </c>
      <c r="B8" s="89" t="s">
        <v>202</v>
      </c>
      <c r="C8" s="163"/>
      <c r="D8" s="163"/>
      <c r="E8" s="89" t="s">
        <v>201</v>
      </c>
      <c r="F8" s="89" t="s">
        <v>202</v>
      </c>
      <c r="G8" s="89" t="s">
        <v>212</v>
      </c>
      <c r="H8" s="90" t="s">
        <v>632</v>
      </c>
      <c r="I8" s="89" t="s">
        <v>661</v>
      </c>
      <c r="J8" s="89" t="s">
        <v>432</v>
      </c>
      <c r="K8" s="90" t="s">
        <v>662</v>
      </c>
    </row>
    <row r="9" spans="1:11" x14ac:dyDescent="0.3">
      <c r="A9" s="92" t="s">
        <v>203</v>
      </c>
      <c r="B9" s="93">
        <v>40003766087</v>
      </c>
      <c r="E9" s="92" t="s">
        <v>430</v>
      </c>
      <c r="F9" s="95">
        <v>40203147986</v>
      </c>
      <c r="G9" s="94" t="s">
        <v>308</v>
      </c>
      <c r="H9" s="156" t="s">
        <v>442</v>
      </c>
      <c r="I9" s="93" t="s">
        <v>431</v>
      </c>
      <c r="J9" s="93">
        <v>5350</v>
      </c>
      <c r="K9" s="112">
        <f>J9*5.5/100</f>
        <v>294.25</v>
      </c>
    </row>
    <row r="10" spans="1:11" x14ac:dyDescent="0.3">
      <c r="A10" s="92" t="s">
        <v>204</v>
      </c>
      <c r="B10" s="93">
        <v>40003600046</v>
      </c>
      <c r="E10" s="92" t="s">
        <v>433</v>
      </c>
      <c r="F10" s="95">
        <v>40103381676</v>
      </c>
      <c r="G10" s="94" t="s">
        <v>434</v>
      </c>
      <c r="H10" s="156" t="s">
        <v>442</v>
      </c>
      <c r="I10" s="93" t="s">
        <v>296</v>
      </c>
      <c r="J10" s="93">
        <v>6000</v>
      </c>
      <c r="K10" s="93">
        <f t="shared" ref="K10:K16" si="0">J10*5.5/100</f>
        <v>330</v>
      </c>
    </row>
    <row r="11" spans="1:11" x14ac:dyDescent="0.3">
      <c r="A11" s="92" t="s">
        <v>205</v>
      </c>
      <c r="B11" s="93">
        <v>40203135718</v>
      </c>
      <c r="E11" s="92" t="s">
        <v>435</v>
      </c>
      <c r="F11" s="95">
        <v>40103185892</v>
      </c>
      <c r="G11" s="94" t="s">
        <v>436</v>
      </c>
      <c r="H11" s="156" t="s">
        <v>442</v>
      </c>
      <c r="I11" s="93" t="s">
        <v>431</v>
      </c>
      <c r="J11" s="93">
        <v>8000</v>
      </c>
      <c r="K11" s="93">
        <f t="shared" si="0"/>
        <v>440</v>
      </c>
    </row>
    <row r="12" spans="1:11" x14ac:dyDescent="0.3">
      <c r="A12" s="92" t="s">
        <v>206</v>
      </c>
      <c r="B12" s="93">
        <v>40003475890</v>
      </c>
      <c r="E12" s="92" t="s">
        <v>438</v>
      </c>
      <c r="F12" s="95">
        <v>40003600332</v>
      </c>
      <c r="G12" s="94" t="s">
        <v>439</v>
      </c>
      <c r="H12" s="156" t="s">
        <v>443</v>
      </c>
      <c r="I12" s="93" t="s">
        <v>437</v>
      </c>
      <c r="J12" s="93">
        <v>12000</v>
      </c>
      <c r="K12" s="93">
        <f t="shared" si="0"/>
        <v>660</v>
      </c>
    </row>
    <row r="13" spans="1:11" x14ac:dyDescent="0.3">
      <c r="A13" s="92" t="s">
        <v>207</v>
      </c>
      <c r="B13" s="93">
        <v>40203253682</v>
      </c>
      <c r="E13" s="178" t="s">
        <v>440</v>
      </c>
      <c r="F13" s="95">
        <v>44103075141</v>
      </c>
      <c r="G13" s="94" t="s">
        <v>441</v>
      </c>
      <c r="H13" s="156" t="s">
        <v>442</v>
      </c>
      <c r="I13" s="93" t="s">
        <v>431</v>
      </c>
      <c r="J13" s="93">
        <v>10000</v>
      </c>
      <c r="K13" s="93">
        <f t="shared" si="0"/>
        <v>550</v>
      </c>
    </row>
    <row r="14" spans="1:11" x14ac:dyDescent="0.3">
      <c r="E14" s="178" t="s">
        <v>444</v>
      </c>
      <c r="F14" s="95">
        <v>40003309841</v>
      </c>
      <c r="G14" s="94" t="s">
        <v>445</v>
      </c>
      <c r="H14" s="93" t="s">
        <v>442</v>
      </c>
      <c r="I14" s="93" t="s">
        <v>431</v>
      </c>
      <c r="J14" s="93">
        <v>8000</v>
      </c>
      <c r="K14" s="93">
        <f t="shared" si="0"/>
        <v>440</v>
      </c>
    </row>
    <row r="15" spans="1:11" x14ac:dyDescent="0.3">
      <c r="E15" s="92" t="s">
        <v>446</v>
      </c>
      <c r="F15" s="95">
        <v>40003386821</v>
      </c>
      <c r="G15" s="94" t="s">
        <v>447</v>
      </c>
      <c r="H15" s="93" t="s">
        <v>443</v>
      </c>
      <c r="I15" s="93" t="s">
        <v>448</v>
      </c>
      <c r="J15" s="93">
        <v>20058</v>
      </c>
      <c r="K15" s="112">
        <f t="shared" si="0"/>
        <v>1103.19</v>
      </c>
    </row>
    <row r="16" spans="1:11" x14ac:dyDescent="0.3">
      <c r="E16" s="92" t="s">
        <v>516</v>
      </c>
      <c r="F16" s="95">
        <v>48503005803</v>
      </c>
      <c r="G16" s="94" t="s">
        <v>517</v>
      </c>
      <c r="H16" s="93" t="s">
        <v>442</v>
      </c>
      <c r="I16" s="93" t="s">
        <v>296</v>
      </c>
      <c r="J16" s="93">
        <v>1380</v>
      </c>
      <c r="K16" s="112">
        <f t="shared" si="0"/>
        <v>75.900000000000006</v>
      </c>
    </row>
    <row r="17" spans="1:19" x14ac:dyDescent="0.3">
      <c r="F17" s="179"/>
      <c r="G17" s="180"/>
      <c r="H17" s="105"/>
      <c r="I17" s="105"/>
      <c r="J17" s="105"/>
      <c r="K17" s="181"/>
    </row>
    <row r="18" spans="1:19" x14ac:dyDescent="0.3">
      <c r="A18" s="33" t="s">
        <v>664</v>
      </c>
      <c r="E18" s="110"/>
    </row>
    <row r="19" spans="1:19" x14ac:dyDescent="0.3">
      <c r="A19" s="33" t="s">
        <v>663</v>
      </c>
      <c r="E19" s="110"/>
    </row>
    <row r="20" spans="1:19" x14ac:dyDescent="0.3">
      <c r="A20" s="33" t="s">
        <v>665</v>
      </c>
      <c r="E20" s="110"/>
    </row>
    <row r="23" spans="1:19" x14ac:dyDescent="0.3">
      <c r="A23" s="64" t="s">
        <v>449</v>
      </c>
    </row>
    <row r="24" spans="1:19" x14ac:dyDescent="0.3">
      <c r="A24" s="110" t="s">
        <v>327</v>
      </c>
    </row>
    <row r="25" spans="1:19" x14ac:dyDescent="0.3">
      <c r="A25" s="64" t="s">
        <v>128</v>
      </c>
      <c r="E25" s="64" t="s">
        <v>362</v>
      </c>
      <c r="I25" s="64" t="s">
        <v>363</v>
      </c>
      <c r="M25" s="64" t="s">
        <v>364</v>
      </c>
      <c r="Q25" s="64" t="s">
        <v>365</v>
      </c>
    </row>
    <row r="26" spans="1:19" ht="49.5" x14ac:dyDescent="0.3">
      <c r="A26" s="89" t="s">
        <v>201</v>
      </c>
      <c r="B26" s="141" t="s">
        <v>450</v>
      </c>
      <c r="C26" s="184" t="s">
        <v>662</v>
      </c>
      <c r="E26" s="89" t="s">
        <v>201</v>
      </c>
      <c r="F26" s="141" t="s">
        <v>450</v>
      </c>
      <c r="G26" s="184" t="s">
        <v>662</v>
      </c>
      <c r="I26" s="89" t="s">
        <v>201</v>
      </c>
      <c r="J26" s="141" t="s">
        <v>450</v>
      </c>
      <c r="K26" s="184" t="s">
        <v>662</v>
      </c>
      <c r="M26" s="89" t="s">
        <v>201</v>
      </c>
      <c r="N26" s="141" t="s">
        <v>450</v>
      </c>
      <c r="O26" s="184" t="s">
        <v>662</v>
      </c>
      <c r="Q26" s="89" t="s">
        <v>201</v>
      </c>
      <c r="R26" s="141" t="s">
        <v>450</v>
      </c>
      <c r="S26" s="184" t="s">
        <v>662</v>
      </c>
    </row>
    <row r="27" spans="1:19" x14ac:dyDescent="0.3">
      <c r="A27" s="170" t="s">
        <v>451</v>
      </c>
      <c r="B27" s="171">
        <v>0.25</v>
      </c>
      <c r="C27" s="149">
        <f>B27*5.5/100</f>
        <v>1.375E-2</v>
      </c>
      <c r="E27" s="170" t="s">
        <v>452</v>
      </c>
      <c r="F27" s="171">
        <v>412.07499999999999</v>
      </c>
      <c r="G27" s="112">
        <f>F27*5.5/100</f>
        <v>22.664124999999999</v>
      </c>
      <c r="I27" s="182" t="s">
        <v>452</v>
      </c>
      <c r="J27" s="183">
        <v>960.173</v>
      </c>
      <c r="K27" s="112">
        <f>J27*5.5/100</f>
        <v>52.809515000000005</v>
      </c>
      <c r="M27" s="182" t="s">
        <v>452</v>
      </c>
      <c r="N27" s="183">
        <v>615.27</v>
      </c>
      <c r="O27" s="112">
        <f>N27*5.5/100</f>
        <v>33.839849999999998</v>
      </c>
      <c r="Q27" s="182" t="s">
        <v>453</v>
      </c>
      <c r="R27" s="183">
        <v>0.34</v>
      </c>
      <c r="S27" s="112">
        <f>R27*5.5/100</f>
        <v>1.8700000000000001E-2</v>
      </c>
    </row>
    <row r="28" spans="1:19" x14ac:dyDescent="0.3">
      <c r="A28" s="170" t="s">
        <v>356</v>
      </c>
      <c r="B28" s="171">
        <v>19.015999999999998</v>
      </c>
      <c r="C28" s="149">
        <f t="shared" ref="C28:C91" si="1">B28*5.5/100</f>
        <v>1.0458799999999999</v>
      </c>
      <c r="E28" s="170" t="s">
        <v>69</v>
      </c>
      <c r="F28" s="171">
        <v>66.78</v>
      </c>
      <c r="G28" s="112">
        <f t="shared" ref="G28:G91" si="2">F28*5.5/100</f>
        <v>3.6729000000000003</v>
      </c>
      <c r="I28" s="182" t="s">
        <v>69</v>
      </c>
      <c r="J28" s="183">
        <v>3.23</v>
      </c>
      <c r="K28" s="112">
        <f t="shared" ref="K28:K91" si="3">J28*5.5/100</f>
        <v>0.17765</v>
      </c>
      <c r="M28" s="182" t="s">
        <v>69</v>
      </c>
      <c r="N28" s="183">
        <v>5.78</v>
      </c>
      <c r="O28" s="112">
        <f t="shared" ref="O28:O91" si="4">N28*5.5/100</f>
        <v>0.31790000000000002</v>
      </c>
      <c r="Q28" s="182" t="s">
        <v>452</v>
      </c>
      <c r="R28" s="183">
        <v>971.27800000000002</v>
      </c>
      <c r="S28" s="112">
        <f t="shared" ref="S28:S91" si="5">R28*5.5/100</f>
        <v>53.420290000000001</v>
      </c>
    </row>
    <row r="29" spans="1:19" x14ac:dyDescent="0.3">
      <c r="A29" s="170" t="s">
        <v>452</v>
      </c>
      <c r="B29" s="171">
        <v>94.234999999999999</v>
      </c>
      <c r="C29" s="149">
        <f t="shared" si="1"/>
        <v>5.182925</v>
      </c>
      <c r="E29" s="170" t="s">
        <v>489</v>
      </c>
      <c r="F29" s="171">
        <v>2.68</v>
      </c>
      <c r="G29" s="112">
        <f t="shared" si="2"/>
        <v>0.1474</v>
      </c>
      <c r="I29" s="182" t="s">
        <v>489</v>
      </c>
      <c r="J29" s="183">
        <v>2.36</v>
      </c>
      <c r="K29" s="112">
        <f t="shared" si="3"/>
        <v>0.1298</v>
      </c>
      <c r="M29" s="182" t="s">
        <v>69</v>
      </c>
      <c r="N29" s="183">
        <v>84.94</v>
      </c>
      <c r="O29" s="112">
        <f t="shared" si="4"/>
        <v>4.6716999999999995</v>
      </c>
      <c r="Q29" s="182" t="s">
        <v>69</v>
      </c>
      <c r="R29" s="183">
        <v>4.6399999999999997</v>
      </c>
      <c r="S29" s="112">
        <f t="shared" si="5"/>
        <v>0.25519999999999998</v>
      </c>
    </row>
    <row r="30" spans="1:19" x14ac:dyDescent="0.3">
      <c r="A30" s="170" t="s">
        <v>69</v>
      </c>
      <c r="B30" s="171">
        <v>124.58</v>
      </c>
      <c r="C30" s="149">
        <f t="shared" si="1"/>
        <v>6.8518999999999997</v>
      </c>
      <c r="E30" s="170" t="s">
        <v>454</v>
      </c>
      <c r="F30" s="171">
        <v>314.988</v>
      </c>
      <c r="G30" s="112">
        <f t="shared" si="2"/>
        <v>17.324339999999999</v>
      </c>
      <c r="I30" s="182" t="s">
        <v>463</v>
      </c>
      <c r="J30" s="183">
        <v>1.32</v>
      </c>
      <c r="K30" s="112">
        <f t="shared" si="3"/>
        <v>7.2600000000000012E-2</v>
      </c>
      <c r="M30" s="182" t="s">
        <v>481</v>
      </c>
      <c r="N30" s="183">
        <v>3.62</v>
      </c>
      <c r="O30" s="112">
        <f t="shared" si="4"/>
        <v>0.1991</v>
      </c>
      <c r="Q30" s="182" t="s">
        <v>69</v>
      </c>
      <c r="R30" s="183">
        <v>117.33</v>
      </c>
      <c r="S30" s="112">
        <f t="shared" si="5"/>
        <v>6.4531499999999991</v>
      </c>
    </row>
    <row r="31" spans="1:19" x14ac:dyDescent="0.3">
      <c r="A31" s="170" t="s">
        <v>453</v>
      </c>
      <c r="B31" s="171">
        <v>0.48</v>
      </c>
      <c r="C31" s="149">
        <f t="shared" si="1"/>
        <v>2.6399999999999996E-2</v>
      </c>
      <c r="E31" s="170" t="s">
        <v>456</v>
      </c>
      <c r="F31" s="171">
        <v>2.2599999999999998</v>
      </c>
      <c r="G31" s="112">
        <f t="shared" si="2"/>
        <v>0.12429999999999999</v>
      </c>
      <c r="I31" s="182" t="s">
        <v>452</v>
      </c>
      <c r="J31" s="183">
        <v>960.173</v>
      </c>
      <c r="K31" s="112">
        <f t="shared" si="3"/>
        <v>52.809515000000005</v>
      </c>
      <c r="M31" s="182" t="s">
        <v>489</v>
      </c>
      <c r="N31" s="183">
        <v>4.4800000000000004</v>
      </c>
      <c r="O31" s="112">
        <f t="shared" si="4"/>
        <v>0.24640000000000001</v>
      </c>
      <c r="Q31" s="182" t="s">
        <v>69</v>
      </c>
      <c r="R31" s="183">
        <v>152.36000000000001</v>
      </c>
      <c r="S31" s="112">
        <f t="shared" si="5"/>
        <v>8.3797999999999995</v>
      </c>
    </row>
    <row r="32" spans="1:19" x14ac:dyDescent="0.3">
      <c r="A32" s="170" t="s">
        <v>454</v>
      </c>
      <c r="B32" s="171">
        <v>327.00400000000002</v>
      </c>
      <c r="C32" s="149">
        <f t="shared" si="1"/>
        <v>17.985220000000002</v>
      </c>
      <c r="E32" s="170" t="s">
        <v>166</v>
      </c>
      <c r="F32" s="171">
        <v>1276.6600000000001</v>
      </c>
      <c r="G32" s="112">
        <f t="shared" si="2"/>
        <v>70.216300000000004</v>
      </c>
      <c r="I32" s="182" t="s">
        <v>454</v>
      </c>
      <c r="J32" s="183">
        <v>272.88</v>
      </c>
      <c r="K32" s="112">
        <f t="shared" si="3"/>
        <v>15.0084</v>
      </c>
      <c r="M32" s="182" t="s">
        <v>501</v>
      </c>
      <c r="N32" s="183">
        <v>34.340000000000003</v>
      </c>
      <c r="O32" s="112">
        <f t="shared" si="4"/>
        <v>1.8887</v>
      </c>
      <c r="Q32" s="182" t="s">
        <v>496</v>
      </c>
      <c r="R32" s="183">
        <v>375.06</v>
      </c>
      <c r="S32" s="112">
        <f t="shared" si="5"/>
        <v>20.628299999999999</v>
      </c>
    </row>
    <row r="33" spans="1:19" x14ac:dyDescent="0.3">
      <c r="A33" s="170" t="s">
        <v>455</v>
      </c>
      <c r="B33" s="171">
        <v>1.66</v>
      </c>
      <c r="C33" s="149">
        <f t="shared" si="1"/>
        <v>9.1299999999999992E-2</v>
      </c>
      <c r="E33" s="170" t="s">
        <v>457</v>
      </c>
      <c r="F33" s="171">
        <v>732.65</v>
      </c>
      <c r="G33" s="112">
        <f t="shared" si="2"/>
        <v>40.295749999999998</v>
      </c>
      <c r="I33" s="182" t="s">
        <v>456</v>
      </c>
      <c r="J33" s="183">
        <v>1.58</v>
      </c>
      <c r="K33" s="112">
        <f t="shared" si="3"/>
        <v>8.6900000000000019E-2</v>
      </c>
      <c r="M33" s="182" t="s">
        <v>463</v>
      </c>
      <c r="N33" s="183">
        <v>2.06</v>
      </c>
      <c r="O33" s="112">
        <f t="shared" si="4"/>
        <v>0.1133</v>
      </c>
      <c r="Q33" s="182" t="s">
        <v>481</v>
      </c>
      <c r="R33" s="183">
        <v>19.190000000000001</v>
      </c>
      <c r="S33" s="112">
        <f t="shared" si="5"/>
        <v>1.05545</v>
      </c>
    </row>
    <row r="34" spans="1:19" x14ac:dyDescent="0.3">
      <c r="A34" s="170" t="s">
        <v>456</v>
      </c>
      <c r="B34" s="171">
        <v>3.12</v>
      </c>
      <c r="C34" s="149">
        <f t="shared" si="1"/>
        <v>0.1716</v>
      </c>
      <c r="E34" s="170" t="s">
        <v>116</v>
      </c>
      <c r="F34" s="171">
        <v>39.56</v>
      </c>
      <c r="G34" s="112">
        <f t="shared" si="2"/>
        <v>2.1758000000000002</v>
      </c>
      <c r="I34" s="182" t="s">
        <v>166</v>
      </c>
      <c r="J34" s="183">
        <v>1469.49</v>
      </c>
      <c r="K34" s="112">
        <f t="shared" si="3"/>
        <v>80.821950000000001</v>
      </c>
      <c r="M34" s="182" t="s">
        <v>502</v>
      </c>
      <c r="N34" s="183">
        <v>2.58</v>
      </c>
      <c r="O34" s="112">
        <f t="shared" si="4"/>
        <v>0.14190000000000003</v>
      </c>
      <c r="Q34" s="182" t="s">
        <v>135</v>
      </c>
      <c r="R34" s="183">
        <v>5.83</v>
      </c>
      <c r="S34" s="112">
        <f t="shared" si="5"/>
        <v>0.32064999999999999</v>
      </c>
    </row>
    <row r="35" spans="1:19" x14ac:dyDescent="0.3">
      <c r="A35" s="170" t="s">
        <v>166</v>
      </c>
      <c r="B35" s="171">
        <v>480.31</v>
      </c>
      <c r="C35" s="149">
        <f t="shared" si="1"/>
        <v>26.41705</v>
      </c>
      <c r="E35" s="170" t="s">
        <v>461</v>
      </c>
      <c r="F35" s="171">
        <v>62.96</v>
      </c>
      <c r="G35" s="112">
        <f t="shared" si="2"/>
        <v>3.4628000000000001</v>
      </c>
      <c r="I35" s="182" t="s">
        <v>356</v>
      </c>
      <c r="J35" s="183">
        <v>36.082000000000001</v>
      </c>
      <c r="K35" s="112">
        <f t="shared" si="3"/>
        <v>1.98451</v>
      </c>
      <c r="M35" s="182" t="s">
        <v>452</v>
      </c>
      <c r="N35" s="183">
        <v>615.27</v>
      </c>
      <c r="O35" s="112">
        <f t="shared" si="4"/>
        <v>33.839849999999998</v>
      </c>
      <c r="Q35" s="182" t="s">
        <v>501</v>
      </c>
      <c r="R35" s="183">
        <v>44.78</v>
      </c>
      <c r="S35" s="112">
        <f t="shared" si="5"/>
        <v>2.4629000000000003</v>
      </c>
    </row>
    <row r="36" spans="1:19" x14ac:dyDescent="0.3">
      <c r="A36" s="170" t="s">
        <v>457</v>
      </c>
      <c r="B36" s="171">
        <v>410.3</v>
      </c>
      <c r="C36" s="149">
        <f t="shared" si="1"/>
        <v>22.566500000000001</v>
      </c>
      <c r="E36" s="170" t="s">
        <v>461</v>
      </c>
      <c r="F36" s="171">
        <v>8</v>
      </c>
      <c r="G36" s="112">
        <f t="shared" si="2"/>
        <v>0.44</v>
      </c>
      <c r="I36" s="182" t="s">
        <v>454</v>
      </c>
      <c r="J36" s="183">
        <v>1015.32</v>
      </c>
      <c r="K36" s="112">
        <f t="shared" si="3"/>
        <v>55.842600000000004</v>
      </c>
      <c r="M36" s="182" t="s">
        <v>454</v>
      </c>
      <c r="N36" s="183">
        <v>713.85299999999995</v>
      </c>
      <c r="O36" s="112">
        <f t="shared" si="4"/>
        <v>39.261915000000002</v>
      </c>
      <c r="Q36" s="182" t="s">
        <v>463</v>
      </c>
      <c r="R36" s="183">
        <v>5.77</v>
      </c>
      <c r="S36" s="112">
        <f t="shared" si="5"/>
        <v>0.31735000000000002</v>
      </c>
    </row>
    <row r="37" spans="1:19" x14ac:dyDescent="0.3">
      <c r="A37" s="170" t="s">
        <v>116</v>
      </c>
      <c r="B37" s="171">
        <v>32.159999999999997</v>
      </c>
      <c r="C37" s="149">
        <f t="shared" si="1"/>
        <v>1.7687999999999999</v>
      </c>
      <c r="E37" s="170" t="s">
        <v>461</v>
      </c>
      <c r="F37" s="171">
        <v>5</v>
      </c>
      <c r="G37" s="112">
        <f t="shared" si="2"/>
        <v>0.27500000000000002</v>
      </c>
      <c r="I37" s="182" t="s">
        <v>457</v>
      </c>
      <c r="J37" s="183">
        <v>530.34</v>
      </c>
      <c r="K37" s="112">
        <f t="shared" si="3"/>
        <v>29.168700000000005</v>
      </c>
      <c r="M37" s="182" t="s">
        <v>503</v>
      </c>
      <c r="N37" s="183">
        <v>0.96</v>
      </c>
      <c r="O37" s="112">
        <f t="shared" si="4"/>
        <v>5.2799999999999993E-2</v>
      </c>
      <c r="Q37" s="182" t="s">
        <v>502</v>
      </c>
      <c r="R37" s="183">
        <v>3.54</v>
      </c>
      <c r="S37" s="112">
        <f t="shared" si="5"/>
        <v>0.19469999999999998</v>
      </c>
    </row>
    <row r="38" spans="1:19" x14ac:dyDescent="0.3">
      <c r="A38" s="170" t="s">
        <v>458</v>
      </c>
      <c r="B38" s="171">
        <v>23.754000000000001</v>
      </c>
      <c r="C38" s="149">
        <f t="shared" si="1"/>
        <v>1.3064700000000002</v>
      </c>
      <c r="E38" s="170" t="s">
        <v>79</v>
      </c>
      <c r="F38" s="171">
        <v>26.6</v>
      </c>
      <c r="G38" s="112">
        <f t="shared" si="2"/>
        <v>1.4630000000000001</v>
      </c>
      <c r="I38" s="182" t="s">
        <v>116</v>
      </c>
      <c r="J38" s="183">
        <v>30.928000000000001</v>
      </c>
      <c r="K38" s="112">
        <f t="shared" si="3"/>
        <v>1.7010400000000001</v>
      </c>
      <c r="M38" s="182" t="s">
        <v>166</v>
      </c>
      <c r="N38" s="183">
        <v>2745.29</v>
      </c>
      <c r="O38" s="112">
        <f t="shared" si="4"/>
        <v>150.99095</v>
      </c>
      <c r="Q38" s="182" t="s">
        <v>452</v>
      </c>
      <c r="R38" s="183">
        <v>971.27800000000002</v>
      </c>
      <c r="S38" s="112">
        <f t="shared" si="5"/>
        <v>53.420290000000001</v>
      </c>
    </row>
    <row r="39" spans="1:19" x14ac:dyDescent="0.3">
      <c r="A39" s="170" t="s">
        <v>459</v>
      </c>
      <c r="B39" s="171">
        <v>1.76</v>
      </c>
      <c r="C39" s="149">
        <f t="shared" si="1"/>
        <v>9.6799999999999997E-2</v>
      </c>
      <c r="E39" s="170" t="s">
        <v>490</v>
      </c>
      <c r="F39" s="171">
        <v>67.33</v>
      </c>
      <c r="G39" s="112">
        <f t="shared" si="2"/>
        <v>3.7031499999999999</v>
      </c>
      <c r="I39" s="182" t="s">
        <v>107</v>
      </c>
      <c r="J39" s="183">
        <v>59.43</v>
      </c>
      <c r="K39" s="112">
        <f t="shared" si="3"/>
        <v>3.2686500000000001</v>
      </c>
      <c r="M39" s="182" t="s">
        <v>504</v>
      </c>
      <c r="N39" s="183">
        <v>206.36</v>
      </c>
      <c r="O39" s="112">
        <f t="shared" si="4"/>
        <v>11.3498</v>
      </c>
      <c r="Q39" s="182" t="s">
        <v>454</v>
      </c>
      <c r="R39" s="183">
        <v>292.92700000000002</v>
      </c>
      <c r="S39" s="112">
        <f t="shared" si="5"/>
        <v>16.110984999999999</v>
      </c>
    </row>
    <row r="40" spans="1:19" x14ac:dyDescent="0.3">
      <c r="A40" s="170" t="s">
        <v>460</v>
      </c>
      <c r="B40" s="171">
        <v>2.8</v>
      </c>
      <c r="C40" s="149">
        <f t="shared" si="1"/>
        <v>0.154</v>
      </c>
      <c r="E40" s="170" t="s">
        <v>463</v>
      </c>
      <c r="F40" s="171">
        <v>0.124</v>
      </c>
      <c r="G40" s="112">
        <f t="shared" si="2"/>
        <v>6.8199999999999997E-3</v>
      </c>
      <c r="I40" s="182" t="s">
        <v>495</v>
      </c>
      <c r="J40" s="183">
        <v>21.14</v>
      </c>
      <c r="K40" s="112">
        <f t="shared" si="3"/>
        <v>1.1627000000000001</v>
      </c>
      <c r="M40" s="182" t="s">
        <v>454</v>
      </c>
      <c r="N40" s="183">
        <v>1022.853</v>
      </c>
      <c r="O40" s="112">
        <f t="shared" si="4"/>
        <v>56.256914999999999</v>
      </c>
      <c r="Q40" s="182" t="s">
        <v>503</v>
      </c>
      <c r="R40" s="183">
        <v>2.06</v>
      </c>
      <c r="S40" s="112">
        <f t="shared" si="5"/>
        <v>0.1133</v>
      </c>
    </row>
    <row r="41" spans="1:19" x14ac:dyDescent="0.3">
      <c r="A41" s="170" t="s">
        <v>461</v>
      </c>
      <c r="B41" s="171">
        <v>72.42</v>
      </c>
      <c r="C41" s="149">
        <f t="shared" si="1"/>
        <v>3.9830999999999999</v>
      </c>
      <c r="E41" s="170" t="s">
        <v>107</v>
      </c>
      <c r="F41" s="171">
        <v>551.96</v>
      </c>
      <c r="G41" s="112">
        <f t="shared" si="2"/>
        <v>30.357800000000001</v>
      </c>
      <c r="I41" s="182" t="s">
        <v>461</v>
      </c>
      <c r="J41" s="183">
        <v>41.69</v>
      </c>
      <c r="K41" s="112">
        <f t="shared" si="3"/>
        <v>2.2929499999999998</v>
      </c>
      <c r="M41" s="182" t="s">
        <v>330</v>
      </c>
      <c r="N41" s="183">
        <v>1.1000000000000001</v>
      </c>
      <c r="O41" s="112">
        <f t="shared" si="4"/>
        <v>6.0500000000000005E-2</v>
      </c>
      <c r="Q41" s="182" t="s">
        <v>166</v>
      </c>
      <c r="R41" s="183">
        <v>3022.79</v>
      </c>
      <c r="S41" s="112">
        <f t="shared" si="5"/>
        <v>166.25345000000002</v>
      </c>
    </row>
    <row r="42" spans="1:19" x14ac:dyDescent="0.3">
      <c r="A42" s="170" t="s">
        <v>461</v>
      </c>
      <c r="B42" s="171">
        <v>70.02</v>
      </c>
      <c r="C42" s="149">
        <f t="shared" si="1"/>
        <v>3.8510999999999997</v>
      </c>
      <c r="E42" s="170" t="s">
        <v>111</v>
      </c>
      <c r="F42" s="171">
        <v>169.48</v>
      </c>
      <c r="G42" s="112">
        <f t="shared" si="2"/>
        <v>9.3214000000000006</v>
      </c>
      <c r="I42" s="182" t="s">
        <v>461</v>
      </c>
      <c r="J42" s="183">
        <v>11.64</v>
      </c>
      <c r="K42" s="112">
        <f t="shared" si="3"/>
        <v>0.6402000000000001</v>
      </c>
      <c r="M42" s="182" t="s">
        <v>457</v>
      </c>
      <c r="N42" s="183">
        <v>540.96</v>
      </c>
      <c r="O42" s="112">
        <f t="shared" si="4"/>
        <v>29.752800000000001</v>
      </c>
      <c r="Q42" s="182" t="s">
        <v>504</v>
      </c>
      <c r="R42" s="183">
        <v>1020.24</v>
      </c>
      <c r="S42" s="112">
        <f t="shared" si="5"/>
        <v>56.113199999999999</v>
      </c>
    </row>
    <row r="43" spans="1:19" x14ac:dyDescent="0.3">
      <c r="A43" s="170" t="s">
        <v>461</v>
      </c>
      <c r="B43" s="171">
        <v>43.54</v>
      </c>
      <c r="C43" s="149">
        <f t="shared" si="1"/>
        <v>2.3946999999999998</v>
      </c>
      <c r="E43" s="170" t="s">
        <v>491</v>
      </c>
      <c r="F43" s="171">
        <v>7.4</v>
      </c>
      <c r="G43" s="112">
        <f t="shared" si="2"/>
        <v>0.40700000000000003</v>
      </c>
      <c r="I43" s="182" t="s">
        <v>461</v>
      </c>
      <c r="J43" s="183">
        <v>6.96</v>
      </c>
      <c r="K43" s="112">
        <f t="shared" si="3"/>
        <v>0.38280000000000003</v>
      </c>
      <c r="M43" s="182" t="s">
        <v>116</v>
      </c>
      <c r="N43" s="183">
        <v>87.811999999999998</v>
      </c>
      <c r="O43" s="112">
        <f t="shared" si="4"/>
        <v>4.8296600000000005</v>
      </c>
      <c r="Q43" s="182" t="s">
        <v>493</v>
      </c>
      <c r="R43" s="183">
        <v>7.0439999999999996</v>
      </c>
      <c r="S43" s="112">
        <f t="shared" si="5"/>
        <v>0.38741999999999999</v>
      </c>
    </row>
    <row r="44" spans="1:19" x14ac:dyDescent="0.3">
      <c r="A44" s="170" t="s">
        <v>79</v>
      </c>
      <c r="B44" s="171">
        <v>132.84</v>
      </c>
      <c r="C44" s="149">
        <f t="shared" si="1"/>
        <v>7.3062000000000005</v>
      </c>
      <c r="E44" s="170" t="s">
        <v>465</v>
      </c>
      <c r="F44" s="171">
        <v>0.05</v>
      </c>
      <c r="G44" s="112">
        <f t="shared" si="2"/>
        <v>2.7500000000000003E-3</v>
      </c>
      <c r="I44" s="182" t="s">
        <v>79</v>
      </c>
      <c r="J44" s="183">
        <v>38.9</v>
      </c>
      <c r="K44" s="112">
        <f t="shared" si="3"/>
        <v>2.1395</v>
      </c>
      <c r="M44" s="182" t="s">
        <v>495</v>
      </c>
      <c r="N44" s="183">
        <v>12.17</v>
      </c>
      <c r="O44" s="112">
        <f t="shared" si="4"/>
        <v>0.66935</v>
      </c>
      <c r="Q44" s="182" t="s">
        <v>454</v>
      </c>
      <c r="R44" s="183">
        <v>630.15700000000004</v>
      </c>
      <c r="S44" s="112">
        <f t="shared" si="5"/>
        <v>34.658635000000004</v>
      </c>
    </row>
    <row r="45" spans="1:19" x14ac:dyDescent="0.3">
      <c r="A45" s="170" t="s">
        <v>462</v>
      </c>
      <c r="B45" s="171">
        <v>0.122</v>
      </c>
      <c r="C45" s="149">
        <f t="shared" si="1"/>
        <v>6.7100000000000007E-3</v>
      </c>
      <c r="E45" s="170" t="s">
        <v>142</v>
      </c>
      <c r="F45" s="171">
        <v>1.1499999999999999</v>
      </c>
      <c r="G45" s="112">
        <f t="shared" si="2"/>
        <v>6.3249999999999987E-2</v>
      </c>
      <c r="I45" s="182" t="s">
        <v>463</v>
      </c>
      <c r="J45" s="183">
        <v>0.19</v>
      </c>
      <c r="K45" s="112">
        <f t="shared" si="3"/>
        <v>1.0449999999999999E-2</v>
      </c>
      <c r="M45" s="182" t="s">
        <v>461</v>
      </c>
      <c r="N45" s="183">
        <v>48.3</v>
      </c>
      <c r="O45" s="112">
        <f t="shared" si="4"/>
        <v>2.6564999999999999</v>
      </c>
      <c r="Q45" s="182" t="s">
        <v>330</v>
      </c>
      <c r="R45" s="183">
        <v>2.68</v>
      </c>
      <c r="S45" s="112">
        <f t="shared" si="5"/>
        <v>0.1474</v>
      </c>
    </row>
    <row r="46" spans="1:19" x14ac:dyDescent="0.3">
      <c r="A46" s="170" t="s">
        <v>463</v>
      </c>
      <c r="B46" s="171">
        <v>0.38</v>
      </c>
      <c r="C46" s="149">
        <f t="shared" si="1"/>
        <v>2.0899999999999998E-2</v>
      </c>
      <c r="E46" s="170" t="s">
        <v>467</v>
      </c>
      <c r="F46" s="171">
        <v>0.2</v>
      </c>
      <c r="G46" s="112">
        <f t="shared" si="2"/>
        <v>1.1000000000000001E-2</v>
      </c>
      <c r="I46" s="182" t="s">
        <v>107</v>
      </c>
      <c r="J46" s="183">
        <v>644.76</v>
      </c>
      <c r="K46" s="112">
        <f t="shared" si="3"/>
        <v>35.461799999999997</v>
      </c>
      <c r="M46" s="182" t="s">
        <v>461</v>
      </c>
      <c r="N46" s="183">
        <v>41.64</v>
      </c>
      <c r="O46" s="112">
        <f t="shared" si="4"/>
        <v>2.2902</v>
      </c>
      <c r="Q46" s="182" t="s">
        <v>510</v>
      </c>
      <c r="R46" s="183">
        <v>0.11</v>
      </c>
      <c r="S46" s="112">
        <f t="shared" si="5"/>
        <v>6.0499999999999998E-3</v>
      </c>
    </row>
    <row r="47" spans="1:19" x14ac:dyDescent="0.3">
      <c r="A47" s="170" t="s">
        <v>107</v>
      </c>
      <c r="B47" s="171">
        <v>326.98</v>
      </c>
      <c r="C47" s="149">
        <f t="shared" si="1"/>
        <v>17.983900000000002</v>
      </c>
      <c r="E47" s="170" t="s">
        <v>43</v>
      </c>
      <c r="F47" s="171">
        <v>472.72899999999998</v>
      </c>
      <c r="G47" s="112">
        <f t="shared" si="2"/>
        <v>26.000095000000002</v>
      </c>
      <c r="I47" s="182" t="s">
        <v>357</v>
      </c>
      <c r="J47" s="183">
        <v>0.46</v>
      </c>
      <c r="K47" s="112">
        <f t="shared" si="3"/>
        <v>2.5300000000000003E-2</v>
      </c>
      <c r="M47" s="182" t="s">
        <v>461</v>
      </c>
      <c r="N47" s="183">
        <v>4.42</v>
      </c>
      <c r="O47" s="112">
        <f t="shared" si="4"/>
        <v>0.24309999999999998</v>
      </c>
      <c r="Q47" s="182" t="s">
        <v>334</v>
      </c>
      <c r="R47" s="183">
        <v>26.062000000000001</v>
      </c>
      <c r="S47" s="112">
        <f t="shared" si="5"/>
        <v>1.4334100000000001</v>
      </c>
    </row>
    <row r="48" spans="1:19" x14ac:dyDescent="0.3">
      <c r="A48" s="170" t="s">
        <v>356</v>
      </c>
      <c r="B48" s="171">
        <v>15.172000000000001</v>
      </c>
      <c r="C48" s="149">
        <f t="shared" si="1"/>
        <v>0.83445999999999998</v>
      </c>
      <c r="E48" s="170" t="s">
        <v>469</v>
      </c>
      <c r="F48" s="171">
        <v>3.2</v>
      </c>
      <c r="G48" s="112">
        <f t="shared" si="2"/>
        <v>0.17600000000000002</v>
      </c>
      <c r="I48" s="182" t="s">
        <v>120</v>
      </c>
      <c r="J48" s="183">
        <v>43.12</v>
      </c>
      <c r="K48" s="112">
        <f t="shared" si="3"/>
        <v>2.3715999999999999</v>
      </c>
      <c r="M48" s="182" t="s">
        <v>79</v>
      </c>
      <c r="N48" s="183">
        <v>28.08</v>
      </c>
      <c r="O48" s="112">
        <f t="shared" si="4"/>
        <v>1.5444</v>
      </c>
      <c r="Q48" s="182" t="s">
        <v>457</v>
      </c>
      <c r="R48" s="183">
        <v>3750.18</v>
      </c>
      <c r="S48" s="112">
        <f t="shared" si="5"/>
        <v>206.25989999999999</v>
      </c>
    </row>
    <row r="49" spans="1:19" x14ac:dyDescent="0.3">
      <c r="A49" s="170" t="s">
        <v>464</v>
      </c>
      <c r="B49" s="171">
        <v>2.7</v>
      </c>
      <c r="C49" s="149">
        <f t="shared" si="1"/>
        <v>0.14850000000000002</v>
      </c>
      <c r="E49" s="170" t="s">
        <v>166</v>
      </c>
      <c r="F49" s="171">
        <v>3243.27</v>
      </c>
      <c r="G49" s="112">
        <f t="shared" si="2"/>
        <v>178.37985</v>
      </c>
      <c r="I49" s="182" t="s">
        <v>111</v>
      </c>
      <c r="J49" s="183">
        <v>142.82</v>
      </c>
      <c r="K49" s="112">
        <f t="shared" si="3"/>
        <v>7.8551000000000002</v>
      </c>
      <c r="M49" s="182" t="s">
        <v>463</v>
      </c>
      <c r="N49" s="183">
        <v>0.57999999999999996</v>
      </c>
      <c r="O49" s="112">
        <f t="shared" si="4"/>
        <v>3.1899999999999998E-2</v>
      </c>
      <c r="Q49" s="182" t="s">
        <v>116</v>
      </c>
      <c r="R49" s="183">
        <v>67.396000000000001</v>
      </c>
      <c r="S49" s="112">
        <f t="shared" si="5"/>
        <v>3.7067800000000002</v>
      </c>
    </row>
    <row r="50" spans="1:19" x14ac:dyDescent="0.3">
      <c r="A50" s="170" t="s">
        <v>111</v>
      </c>
      <c r="B50" s="171">
        <v>134.6</v>
      </c>
      <c r="C50" s="149">
        <f t="shared" si="1"/>
        <v>7.4029999999999996</v>
      </c>
      <c r="E50" s="170" t="s">
        <v>470</v>
      </c>
      <c r="F50" s="171">
        <v>7.9980000000000002</v>
      </c>
      <c r="G50" s="112">
        <f t="shared" si="2"/>
        <v>0.43989000000000006</v>
      </c>
      <c r="I50" s="182" t="s">
        <v>142</v>
      </c>
      <c r="J50" s="183">
        <v>5.96</v>
      </c>
      <c r="K50" s="112">
        <f t="shared" si="3"/>
        <v>0.32780000000000004</v>
      </c>
      <c r="M50" s="182" t="s">
        <v>120</v>
      </c>
      <c r="N50" s="183">
        <v>38.799999999999997</v>
      </c>
      <c r="O50" s="112">
        <f t="shared" si="4"/>
        <v>2.1339999999999999</v>
      </c>
      <c r="Q50" s="182" t="s">
        <v>107</v>
      </c>
      <c r="R50" s="183">
        <v>17.042000000000002</v>
      </c>
      <c r="S50" s="112">
        <f t="shared" si="5"/>
        <v>0.93731000000000009</v>
      </c>
    </row>
    <row r="51" spans="1:19" x14ac:dyDescent="0.3">
      <c r="A51" s="170" t="s">
        <v>465</v>
      </c>
      <c r="B51" s="171">
        <v>0.1</v>
      </c>
      <c r="C51" s="149">
        <f t="shared" si="1"/>
        <v>5.5000000000000005E-3</v>
      </c>
      <c r="E51" s="170" t="s">
        <v>107</v>
      </c>
      <c r="F51" s="171">
        <v>18.22</v>
      </c>
      <c r="G51" s="112">
        <f t="shared" si="2"/>
        <v>1.0021</v>
      </c>
      <c r="I51" s="182" t="s">
        <v>468</v>
      </c>
      <c r="J51" s="183">
        <v>0.2</v>
      </c>
      <c r="K51" s="112">
        <f t="shared" si="3"/>
        <v>1.1000000000000001E-2</v>
      </c>
      <c r="M51" s="182" t="s">
        <v>111</v>
      </c>
      <c r="N51" s="183">
        <v>185.22</v>
      </c>
      <c r="O51" s="112">
        <f t="shared" si="4"/>
        <v>10.187100000000001</v>
      </c>
      <c r="Q51" s="182" t="s">
        <v>495</v>
      </c>
      <c r="R51" s="183">
        <v>28.88</v>
      </c>
      <c r="S51" s="112">
        <f t="shared" si="5"/>
        <v>1.5884</v>
      </c>
    </row>
    <row r="52" spans="1:19" x14ac:dyDescent="0.3">
      <c r="A52" s="170" t="s">
        <v>466</v>
      </c>
      <c r="B52" s="171">
        <v>0.64</v>
      </c>
      <c r="C52" s="149">
        <f t="shared" si="1"/>
        <v>3.5200000000000002E-2</v>
      </c>
      <c r="E52" s="170" t="s">
        <v>469</v>
      </c>
      <c r="F52" s="171">
        <v>1.23</v>
      </c>
      <c r="G52" s="112">
        <f t="shared" si="2"/>
        <v>6.7650000000000002E-2</v>
      </c>
      <c r="I52" s="182" t="s">
        <v>43</v>
      </c>
      <c r="J52" s="183">
        <v>16.760000000000002</v>
      </c>
      <c r="K52" s="112">
        <f t="shared" si="3"/>
        <v>0.92180000000000006</v>
      </c>
      <c r="M52" s="182" t="s">
        <v>142</v>
      </c>
      <c r="N52" s="183">
        <v>4.9800000000000004</v>
      </c>
      <c r="O52" s="112">
        <f t="shared" si="4"/>
        <v>0.27390000000000003</v>
      </c>
      <c r="Q52" s="182" t="s">
        <v>461</v>
      </c>
      <c r="R52" s="183">
        <v>43.65</v>
      </c>
      <c r="S52" s="112">
        <f t="shared" si="5"/>
        <v>2.4007499999999999</v>
      </c>
    </row>
    <row r="53" spans="1:19" x14ac:dyDescent="0.3">
      <c r="A53" s="170" t="s">
        <v>142</v>
      </c>
      <c r="B53" s="171">
        <v>0.52</v>
      </c>
      <c r="C53" s="149">
        <f t="shared" si="1"/>
        <v>2.8600000000000004E-2</v>
      </c>
      <c r="E53" s="170" t="s">
        <v>471</v>
      </c>
      <c r="F53" s="171">
        <v>35.21</v>
      </c>
      <c r="G53" s="112">
        <f t="shared" si="2"/>
        <v>1.93655</v>
      </c>
      <c r="I53" s="182" t="s">
        <v>97</v>
      </c>
      <c r="J53" s="183">
        <v>7.0000000000000007E-2</v>
      </c>
      <c r="K53" s="112">
        <f t="shared" si="3"/>
        <v>3.8500000000000001E-3</v>
      </c>
      <c r="M53" s="182" t="s">
        <v>468</v>
      </c>
      <c r="N53" s="183">
        <v>4.8</v>
      </c>
      <c r="O53" s="112">
        <f t="shared" si="4"/>
        <v>0.26400000000000001</v>
      </c>
      <c r="Q53" s="182" t="s">
        <v>511</v>
      </c>
      <c r="R53" s="183">
        <v>0.16</v>
      </c>
      <c r="S53" s="112">
        <f t="shared" si="5"/>
        <v>8.8000000000000005E-3</v>
      </c>
    </row>
    <row r="54" spans="1:19" x14ac:dyDescent="0.3">
      <c r="A54" s="170" t="s">
        <v>467</v>
      </c>
      <c r="B54" s="171">
        <v>0.2</v>
      </c>
      <c r="C54" s="149">
        <f t="shared" si="1"/>
        <v>1.1000000000000001E-2</v>
      </c>
      <c r="E54" s="170" t="s">
        <v>84</v>
      </c>
      <c r="F54" s="171">
        <v>2.9649999999999999</v>
      </c>
      <c r="G54" s="112">
        <f t="shared" si="2"/>
        <v>0.16307499999999997</v>
      </c>
      <c r="I54" s="182" t="s">
        <v>469</v>
      </c>
      <c r="J54" s="183">
        <v>4.9260000000000002</v>
      </c>
      <c r="K54" s="112">
        <f t="shared" si="3"/>
        <v>0.27093</v>
      </c>
      <c r="M54" s="182" t="s">
        <v>43</v>
      </c>
      <c r="N54" s="183">
        <v>67.94</v>
      </c>
      <c r="O54" s="112">
        <f t="shared" si="4"/>
        <v>3.7366999999999995</v>
      </c>
      <c r="Q54" s="182" t="s">
        <v>461</v>
      </c>
      <c r="R54" s="183">
        <v>87.54</v>
      </c>
      <c r="S54" s="112">
        <f t="shared" si="5"/>
        <v>4.8147000000000002</v>
      </c>
    </row>
    <row r="55" spans="1:19" x14ac:dyDescent="0.3">
      <c r="A55" s="170" t="s">
        <v>468</v>
      </c>
      <c r="B55" s="171">
        <v>0.12</v>
      </c>
      <c r="C55" s="149">
        <f t="shared" si="1"/>
        <v>6.5999999999999991E-3</v>
      </c>
      <c r="E55" s="170" t="s">
        <v>84</v>
      </c>
      <c r="F55" s="171">
        <v>45.805</v>
      </c>
      <c r="G55" s="112">
        <f t="shared" si="2"/>
        <v>2.5192749999999999</v>
      </c>
      <c r="I55" s="182" t="s">
        <v>166</v>
      </c>
      <c r="J55" s="183">
        <v>2030.41</v>
      </c>
      <c r="K55" s="112">
        <f t="shared" si="3"/>
        <v>111.67255000000002</v>
      </c>
      <c r="M55" s="182" t="s">
        <v>97</v>
      </c>
      <c r="N55" s="183">
        <v>4.84</v>
      </c>
      <c r="O55" s="112">
        <f t="shared" si="4"/>
        <v>0.26619999999999999</v>
      </c>
      <c r="Q55" s="182" t="s">
        <v>461</v>
      </c>
      <c r="R55" s="183">
        <v>19.22</v>
      </c>
      <c r="S55" s="112">
        <f t="shared" si="5"/>
        <v>1.0570999999999999</v>
      </c>
    </row>
    <row r="56" spans="1:19" x14ac:dyDescent="0.3">
      <c r="A56" s="170" t="s">
        <v>469</v>
      </c>
      <c r="B56" s="171">
        <v>1</v>
      </c>
      <c r="C56" s="149">
        <f t="shared" si="1"/>
        <v>5.5E-2</v>
      </c>
      <c r="E56" s="170" t="s">
        <v>84</v>
      </c>
      <c r="F56" s="171">
        <v>3.5750000000000002</v>
      </c>
      <c r="G56" s="112">
        <f t="shared" si="2"/>
        <v>0.19662500000000002</v>
      </c>
      <c r="I56" s="182" t="s">
        <v>166</v>
      </c>
      <c r="J56" s="183">
        <v>2.75</v>
      </c>
      <c r="K56" s="112">
        <f t="shared" si="3"/>
        <v>0.15125</v>
      </c>
      <c r="M56" s="182" t="s">
        <v>97</v>
      </c>
      <c r="N56" s="183">
        <v>2.16</v>
      </c>
      <c r="O56" s="112">
        <f t="shared" si="4"/>
        <v>0.1188</v>
      </c>
      <c r="Q56" s="182" t="s">
        <v>69</v>
      </c>
      <c r="R56" s="183">
        <v>7.52</v>
      </c>
      <c r="S56" s="112">
        <f t="shared" si="5"/>
        <v>0.41359999999999997</v>
      </c>
    </row>
    <row r="57" spans="1:19" x14ac:dyDescent="0.3">
      <c r="A57" s="170" t="s">
        <v>166</v>
      </c>
      <c r="B57" s="171">
        <v>2681.9879999999998</v>
      </c>
      <c r="C57" s="149">
        <f t="shared" si="1"/>
        <v>147.50933999999998</v>
      </c>
      <c r="E57" s="170" t="s">
        <v>84</v>
      </c>
      <c r="F57" s="171">
        <v>130.94</v>
      </c>
      <c r="G57" s="112">
        <f t="shared" si="2"/>
        <v>7.2016999999999998</v>
      </c>
      <c r="I57" s="182" t="s">
        <v>470</v>
      </c>
      <c r="J57" s="183">
        <v>2.0619999999999998</v>
      </c>
      <c r="K57" s="112">
        <f t="shared" si="3"/>
        <v>0.11341</v>
      </c>
      <c r="M57" s="182" t="s">
        <v>469</v>
      </c>
      <c r="N57" s="183">
        <v>7.79</v>
      </c>
      <c r="O57" s="112">
        <f t="shared" si="4"/>
        <v>0.42845</v>
      </c>
      <c r="Q57" s="182" t="s">
        <v>79</v>
      </c>
      <c r="R57" s="183">
        <v>45.28</v>
      </c>
      <c r="S57" s="112">
        <f t="shared" si="5"/>
        <v>2.4904000000000002</v>
      </c>
    </row>
    <row r="58" spans="1:19" x14ac:dyDescent="0.3">
      <c r="A58" s="170" t="s">
        <v>174</v>
      </c>
      <c r="B58" s="171">
        <v>1.9</v>
      </c>
      <c r="C58" s="149">
        <f t="shared" si="1"/>
        <v>0.1045</v>
      </c>
      <c r="E58" s="170" t="s">
        <v>84</v>
      </c>
      <c r="F58" s="171">
        <v>7.9450000000000003</v>
      </c>
      <c r="G58" s="112">
        <f t="shared" si="2"/>
        <v>0.43697500000000006</v>
      </c>
      <c r="I58" s="182" t="s">
        <v>107</v>
      </c>
      <c r="J58" s="183">
        <v>19.79</v>
      </c>
      <c r="K58" s="112">
        <f t="shared" si="3"/>
        <v>1.0884499999999999</v>
      </c>
      <c r="M58" s="182" t="s">
        <v>166</v>
      </c>
      <c r="N58" s="183">
        <v>1786.82</v>
      </c>
      <c r="O58" s="112">
        <f t="shared" si="4"/>
        <v>98.275100000000009</v>
      </c>
      <c r="Q58" s="182" t="s">
        <v>463</v>
      </c>
      <c r="R58" s="183">
        <v>1.03</v>
      </c>
      <c r="S58" s="112">
        <f t="shared" si="5"/>
        <v>5.6649999999999999E-2</v>
      </c>
    </row>
    <row r="59" spans="1:19" x14ac:dyDescent="0.3">
      <c r="A59" s="170" t="s">
        <v>470</v>
      </c>
      <c r="B59" s="171">
        <v>11.058</v>
      </c>
      <c r="C59" s="149">
        <f t="shared" si="1"/>
        <v>0.60819000000000001</v>
      </c>
      <c r="E59" s="170" t="s">
        <v>463</v>
      </c>
      <c r="F59" s="171">
        <v>1.0545</v>
      </c>
      <c r="G59" s="112">
        <f t="shared" si="2"/>
        <v>5.7997499999999994E-2</v>
      </c>
      <c r="I59" s="182" t="s">
        <v>469</v>
      </c>
      <c r="J59" s="183">
        <v>4.7789999999999999</v>
      </c>
      <c r="K59" s="112">
        <f t="shared" si="3"/>
        <v>0.262845</v>
      </c>
      <c r="M59" s="182" t="s">
        <v>470</v>
      </c>
      <c r="N59" s="183">
        <v>3.806</v>
      </c>
      <c r="O59" s="112">
        <f t="shared" si="4"/>
        <v>0.20932999999999999</v>
      </c>
      <c r="Q59" s="182" t="s">
        <v>107</v>
      </c>
      <c r="R59" s="183">
        <v>188.58</v>
      </c>
      <c r="S59" s="112">
        <f t="shared" si="5"/>
        <v>10.3719</v>
      </c>
    </row>
    <row r="60" spans="1:19" x14ac:dyDescent="0.3">
      <c r="A60" s="170" t="s">
        <v>107</v>
      </c>
      <c r="B60" s="171">
        <v>9.84</v>
      </c>
      <c r="C60" s="149">
        <f t="shared" si="1"/>
        <v>0.54120000000000001</v>
      </c>
      <c r="E60" s="170" t="s">
        <v>463</v>
      </c>
      <c r="F60" s="171">
        <v>1.3129999999999999</v>
      </c>
      <c r="G60" s="112">
        <f t="shared" si="2"/>
        <v>7.2215000000000001E-2</v>
      </c>
      <c r="I60" s="182" t="s">
        <v>471</v>
      </c>
      <c r="J60" s="183">
        <v>49.1</v>
      </c>
      <c r="K60" s="112">
        <f t="shared" si="3"/>
        <v>2.7004999999999999</v>
      </c>
      <c r="M60" s="182" t="s">
        <v>107</v>
      </c>
      <c r="N60" s="183">
        <v>25.07</v>
      </c>
      <c r="O60" s="112">
        <f t="shared" si="4"/>
        <v>1.3788499999999999</v>
      </c>
      <c r="Q60" s="182" t="s">
        <v>120</v>
      </c>
      <c r="R60" s="183">
        <v>43.46</v>
      </c>
      <c r="S60" s="112">
        <f t="shared" si="5"/>
        <v>2.3902999999999999</v>
      </c>
    </row>
    <row r="61" spans="1:19" x14ac:dyDescent="0.3">
      <c r="A61" s="170" t="s">
        <v>469</v>
      </c>
      <c r="B61" s="171">
        <v>0.95</v>
      </c>
      <c r="C61" s="149">
        <f t="shared" si="1"/>
        <v>5.2249999999999998E-2</v>
      </c>
      <c r="E61" s="170" t="s">
        <v>50</v>
      </c>
      <c r="F61" s="171">
        <v>23.63</v>
      </c>
      <c r="G61" s="112">
        <f t="shared" si="2"/>
        <v>1.29965</v>
      </c>
      <c r="I61" s="182" t="s">
        <v>496</v>
      </c>
      <c r="J61" s="183">
        <v>293.94</v>
      </c>
      <c r="K61" s="112">
        <f t="shared" si="3"/>
        <v>16.166700000000002</v>
      </c>
      <c r="M61" s="182" t="s">
        <v>469</v>
      </c>
      <c r="N61" s="183">
        <v>4.375</v>
      </c>
      <c r="O61" s="112">
        <f t="shared" si="4"/>
        <v>0.24062500000000001</v>
      </c>
      <c r="Q61" s="182" t="s">
        <v>142</v>
      </c>
      <c r="R61" s="183">
        <v>4.6500000000000004</v>
      </c>
      <c r="S61" s="112">
        <f t="shared" si="5"/>
        <v>0.25575000000000003</v>
      </c>
    </row>
    <row r="62" spans="1:19" x14ac:dyDescent="0.3">
      <c r="A62" s="170" t="s">
        <v>84</v>
      </c>
      <c r="B62" s="171">
        <v>0.66</v>
      </c>
      <c r="C62" s="149">
        <f t="shared" si="1"/>
        <v>3.6300000000000006E-2</v>
      </c>
      <c r="E62" s="170" t="s">
        <v>472</v>
      </c>
      <c r="F62" s="171">
        <v>14.826000000000001</v>
      </c>
      <c r="G62" s="112">
        <f t="shared" si="2"/>
        <v>0.8154300000000001</v>
      </c>
      <c r="I62" s="182" t="s">
        <v>84</v>
      </c>
      <c r="J62" s="183">
        <v>3.4</v>
      </c>
      <c r="K62" s="112">
        <f t="shared" si="3"/>
        <v>0.187</v>
      </c>
      <c r="M62" s="182" t="s">
        <v>471</v>
      </c>
      <c r="N62" s="183">
        <v>6.16</v>
      </c>
      <c r="O62" s="112">
        <f t="shared" si="4"/>
        <v>0.33880000000000005</v>
      </c>
      <c r="Q62" s="182" t="s">
        <v>97</v>
      </c>
      <c r="R62" s="183">
        <v>28.98</v>
      </c>
      <c r="S62" s="112">
        <f t="shared" si="5"/>
        <v>1.5939000000000001</v>
      </c>
    </row>
    <row r="63" spans="1:19" x14ac:dyDescent="0.3">
      <c r="A63" s="170" t="s">
        <v>174</v>
      </c>
      <c r="B63" s="171">
        <v>2.1</v>
      </c>
      <c r="C63" s="149">
        <f t="shared" si="1"/>
        <v>0.11550000000000001</v>
      </c>
      <c r="E63" s="170" t="s">
        <v>87</v>
      </c>
      <c r="F63" s="171">
        <v>15.44</v>
      </c>
      <c r="G63" s="112">
        <f t="shared" si="2"/>
        <v>0.84920000000000007</v>
      </c>
      <c r="I63" s="182" t="s">
        <v>84</v>
      </c>
      <c r="J63" s="183">
        <v>51.6</v>
      </c>
      <c r="K63" s="112">
        <f t="shared" si="3"/>
        <v>2.8380000000000001</v>
      </c>
      <c r="M63" s="182" t="s">
        <v>471</v>
      </c>
      <c r="N63" s="183">
        <v>44.23</v>
      </c>
      <c r="O63" s="112">
        <f t="shared" si="4"/>
        <v>2.4326499999999998</v>
      </c>
      <c r="Q63" s="182" t="s">
        <v>97</v>
      </c>
      <c r="R63" s="183">
        <v>34.07</v>
      </c>
      <c r="S63" s="112">
        <f t="shared" si="5"/>
        <v>1.87385</v>
      </c>
    </row>
    <row r="64" spans="1:19" x14ac:dyDescent="0.3">
      <c r="A64" s="170" t="s">
        <v>471</v>
      </c>
      <c r="B64" s="171">
        <v>53</v>
      </c>
      <c r="C64" s="149">
        <f t="shared" si="1"/>
        <v>2.915</v>
      </c>
      <c r="E64" s="170" t="s">
        <v>87</v>
      </c>
      <c r="F64" s="171">
        <v>1.8</v>
      </c>
      <c r="G64" s="112">
        <f t="shared" si="2"/>
        <v>9.9000000000000005E-2</v>
      </c>
      <c r="I64" s="182" t="s">
        <v>84</v>
      </c>
      <c r="J64" s="183">
        <v>3.96</v>
      </c>
      <c r="K64" s="112">
        <f t="shared" si="3"/>
        <v>0.21780000000000002</v>
      </c>
      <c r="M64" s="182" t="s">
        <v>496</v>
      </c>
      <c r="N64" s="183">
        <v>376.28</v>
      </c>
      <c r="O64" s="112">
        <f t="shared" si="4"/>
        <v>20.695399999999999</v>
      </c>
      <c r="Q64" s="182" t="s">
        <v>469</v>
      </c>
      <c r="R64" s="183">
        <v>6.181</v>
      </c>
      <c r="S64" s="112">
        <f t="shared" si="5"/>
        <v>0.33995500000000001</v>
      </c>
    </row>
    <row r="65" spans="1:19" x14ac:dyDescent="0.3">
      <c r="A65" s="170" t="s">
        <v>84</v>
      </c>
      <c r="B65" s="171">
        <v>0.1</v>
      </c>
      <c r="C65" s="149">
        <f t="shared" si="1"/>
        <v>5.5000000000000005E-3</v>
      </c>
      <c r="E65" s="170" t="s">
        <v>53</v>
      </c>
      <c r="F65" s="171">
        <v>26.64</v>
      </c>
      <c r="G65" s="112">
        <f t="shared" si="2"/>
        <v>1.4652000000000001</v>
      </c>
      <c r="I65" s="182" t="s">
        <v>84</v>
      </c>
      <c r="J65" s="183">
        <v>164.84</v>
      </c>
      <c r="K65" s="112">
        <f t="shared" si="3"/>
        <v>9.0662000000000003</v>
      </c>
      <c r="M65" s="182" t="s">
        <v>84</v>
      </c>
      <c r="N65" s="183">
        <v>2.09</v>
      </c>
      <c r="O65" s="112">
        <f t="shared" si="4"/>
        <v>0.11495</v>
      </c>
      <c r="Q65" s="182" t="s">
        <v>166</v>
      </c>
      <c r="R65" s="183">
        <v>1083.42</v>
      </c>
      <c r="S65" s="112">
        <f t="shared" si="5"/>
        <v>59.588100000000004</v>
      </c>
    </row>
    <row r="66" spans="1:19" x14ac:dyDescent="0.3">
      <c r="A66" s="170" t="s">
        <v>84</v>
      </c>
      <c r="B66" s="171">
        <v>18.04</v>
      </c>
      <c r="C66" s="149">
        <f t="shared" si="1"/>
        <v>0.99219999999999997</v>
      </c>
      <c r="E66" s="170" t="s">
        <v>475</v>
      </c>
      <c r="F66" s="171">
        <v>22.4</v>
      </c>
      <c r="G66" s="112">
        <f t="shared" si="2"/>
        <v>1.232</v>
      </c>
      <c r="I66" s="182" t="s">
        <v>84</v>
      </c>
      <c r="J66" s="183">
        <v>7.32</v>
      </c>
      <c r="K66" s="112">
        <f t="shared" si="3"/>
        <v>0.40260000000000007</v>
      </c>
      <c r="M66" s="182" t="s">
        <v>84</v>
      </c>
      <c r="N66" s="183">
        <v>3.3250000000000002</v>
      </c>
      <c r="O66" s="112">
        <f t="shared" si="4"/>
        <v>0.18287500000000001</v>
      </c>
      <c r="Q66" s="182" t="s">
        <v>470</v>
      </c>
      <c r="R66" s="183">
        <v>13.292999999999999</v>
      </c>
      <c r="S66" s="112">
        <f t="shared" si="5"/>
        <v>0.73111499999999996</v>
      </c>
    </row>
    <row r="67" spans="1:19" x14ac:dyDescent="0.3">
      <c r="A67" s="170" t="s">
        <v>84</v>
      </c>
      <c r="B67" s="171">
        <v>0.66</v>
      </c>
      <c r="C67" s="149">
        <f t="shared" si="1"/>
        <v>3.6300000000000006E-2</v>
      </c>
      <c r="E67" s="170" t="s">
        <v>142</v>
      </c>
      <c r="F67" s="171">
        <v>0.16</v>
      </c>
      <c r="G67" s="112">
        <f t="shared" si="2"/>
        <v>8.8000000000000005E-3</v>
      </c>
      <c r="I67" s="182" t="s">
        <v>463</v>
      </c>
      <c r="J67" s="183">
        <v>0.14199999999999999</v>
      </c>
      <c r="K67" s="112">
        <f t="shared" si="3"/>
        <v>7.8099999999999992E-3</v>
      </c>
      <c r="M67" s="182" t="s">
        <v>84</v>
      </c>
      <c r="N67" s="183">
        <v>60.01</v>
      </c>
      <c r="O67" s="112">
        <f t="shared" si="4"/>
        <v>3.3005499999999999</v>
      </c>
      <c r="Q67" s="182" t="s">
        <v>107</v>
      </c>
      <c r="R67" s="183">
        <v>27.9</v>
      </c>
      <c r="S67" s="112">
        <f t="shared" si="5"/>
        <v>1.5345</v>
      </c>
    </row>
    <row r="68" spans="1:19" x14ac:dyDescent="0.3">
      <c r="A68" s="170" t="s">
        <v>84</v>
      </c>
      <c r="B68" s="171">
        <v>108.28</v>
      </c>
      <c r="C68" s="149">
        <f t="shared" si="1"/>
        <v>5.9554</v>
      </c>
      <c r="E68" s="170" t="s">
        <v>142</v>
      </c>
      <c r="F68" s="171">
        <v>30.96</v>
      </c>
      <c r="G68" s="112">
        <f t="shared" si="2"/>
        <v>1.7028000000000001</v>
      </c>
      <c r="I68" s="182" t="s">
        <v>463</v>
      </c>
      <c r="J68" s="183">
        <v>1.8</v>
      </c>
      <c r="K68" s="112">
        <f t="shared" si="3"/>
        <v>9.9000000000000005E-2</v>
      </c>
      <c r="M68" s="182" t="s">
        <v>84</v>
      </c>
      <c r="N68" s="183">
        <v>7.66</v>
      </c>
      <c r="O68" s="112">
        <f t="shared" si="4"/>
        <v>0.42130000000000001</v>
      </c>
      <c r="Q68" s="182" t="s">
        <v>469</v>
      </c>
      <c r="R68" s="183">
        <v>3.9849999999999999</v>
      </c>
      <c r="S68" s="112">
        <f t="shared" si="5"/>
        <v>0.21917500000000001</v>
      </c>
    </row>
    <row r="69" spans="1:19" x14ac:dyDescent="0.3">
      <c r="A69" s="170" t="s">
        <v>84</v>
      </c>
      <c r="B69" s="171">
        <v>1.8149999999999999</v>
      </c>
      <c r="C69" s="149">
        <f t="shared" si="1"/>
        <v>9.9824999999999997E-2</v>
      </c>
      <c r="E69" s="170" t="s">
        <v>477</v>
      </c>
      <c r="F69" s="171">
        <v>30.84</v>
      </c>
      <c r="G69" s="112">
        <f t="shared" si="2"/>
        <v>1.6962000000000002</v>
      </c>
      <c r="I69" s="182" t="s">
        <v>50</v>
      </c>
      <c r="J69" s="183">
        <v>9.36</v>
      </c>
      <c r="K69" s="112">
        <f t="shared" si="3"/>
        <v>0.51479999999999992</v>
      </c>
      <c r="M69" s="182" t="s">
        <v>84</v>
      </c>
      <c r="N69" s="183">
        <v>92.1</v>
      </c>
      <c r="O69" s="112">
        <f t="shared" si="4"/>
        <v>5.0654999999999992</v>
      </c>
      <c r="Q69" s="182" t="s">
        <v>512</v>
      </c>
      <c r="R69" s="183">
        <v>0.32</v>
      </c>
      <c r="S69" s="112">
        <f t="shared" si="5"/>
        <v>1.7600000000000001E-2</v>
      </c>
    </row>
    <row r="70" spans="1:19" x14ac:dyDescent="0.3">
      <c r="A70" s="170" t="s">
        <v>174</v>
      </c>
      <c r="B70" s="171">
        <v>0.6</v>
      </c>
      <c r="C70" s="149">
        <f t="shared" si="1"/>
        <v>3.3000000000000002E-2</v>
      </c>
      <c r="E70" s="170" t="s">
        <v>166</v>
      </c>
      <c r="F70" s="171">
        <v>1.5489999999999999</v>
      </c>
      <c r="G70" s="112">
        <f t="shared" si="2"/>
        <v>8.5194999999999993E-2</v>
      </c>
      <c r="I70" s="182" t="s">
        <v>39</v>
      </c>
      <c r="J70" s="183">
        <v>21.821999999999999</v>
      </c>
      <c r="K70" s="112">
        <f t="shared" si="3"/>
        <v>1.20021</v>
      </c>
      <c r="M70" s="182" t="s">
        <v>84</v>
      </c>
      <c r="N70" s="183">
        <v>3.165</v>
      </c>
      <c r="O70" s="112">
        <f t="shared" si="4"/>
        <v>0.17407499999999998</v>
      </c>
      <c r="Q70" s="182" t="s">
        <v>471</v>
      </c>
      <c r="R70" s="183">
        <v>33.86</v>
      </c>
      <c r="S70" s="112">
        <f t="shared" si="5"/>
        <v>1.8622999999999998</v>
      </c>
    </row>
    <row r="71" spans="1:19" x14ac:dyDescent="0.3">
      <c r="A71" s="170" t="s">
        <v>463</v>
      </c>
      <c r="B71" s="171">
        <v>0.19</v>
      </c>
      <c r="C71" s="149">
        <f t="shared" si="1"/>
        <v>1.0449999999999999E-2</v>
      </c>
      <c r="E71" s="170" t="s">
        <v>166</v>
      </c>
      <c r="F71" s="171">
        <v>0.66800000000000004</v>
      </c>
      <c r="G71" s="112">
        <f t="shared" si="2"/>
        <v>3.6740000000000002E-2</v>
      </c>
      <c r="I71" s="182" t="s">
        <v>472</v>
      </c>
      <c r="J71" s="183">
        <v>15.148999999999999</v>
      </c>
      <c r="K71" s="112">
        <f t="shared" si="3"/>
        <v>0.83319499999999991</v>
      </c>
      <c r="M71" s="182" t="s">
        <v>84</v>
      </c>
      <c r="N71" s="183">
        <v>5.6749999999999998</v>
      </c>
      <c r="O71" s="112">
        <f t="shared" si="4"/>
        <v>0.31212499999999999</v>
      </c>
      <c r="Q71" s="182" t="s">
        <v>84</v>
      </c>
      <c r="R71" s="183">
        <v>3.5386000000000002</v>
      </c>
      <c r="S71" s="112">
        <f t="shared" si="5"/>
        <v>0.19462300000000002</v>
      </c>
    </row>
    <row r="72" spans="1:19" x14ac:dyDescent="0.3">
      <c r="A72" s="170" t="s">
        <v>463</v>
      </c>
      <c r="B72" s="171">
        <v>0.47499999999999998</v>
      </c>
      <c r="C72" s="149">
        <f t="shared" si="1"/>
        <v>2.6124999999999999E-2</v>
      </c>
      <c r="E72" s="170" t="s">
        <v>166</v>
      </c>
      <c r="F72" s="171">
        <v>2.5350000000000001</v>
      </c>
      <c r="G72" s="112">
        <f t="shared" si="2"/>
        <v>0.13942500000000002</v>
      </c>
      <c r="I72" s="182" t="s">
        <v>87</v>
      </c>
      <c r="J72" s="183">
        <v>5.82</v>
      </c>
      <c r="K72" s="112">
        <f t="shared" si="3"/>
        <v>0.32010000000000005</v>
      </c>
      <c r="M72" s="182" t="s">
        <v>463</v>
      </c>
      <c r="N72" s="183">
        <v>0.17199999999999999</v>
      </c>
      <c r="O72" s="112">
        <f t="shared" si="4"/>
        <v>9.4599999999999997E-3</v>
      </c>
      <c r="Q72" s="182" t="s">
        <v>84</v>
      </c>
      <c r="R72" s="183">
        <v>3.8578000000000001</v>
      </c>
      <c r="S72" s="112">
        <f t="shared" si="5"/>
        <v>0.21217900000000001</v>
      </c>
    </row>
    <row r="73" spans="1:19" x14ac:dyDescent="0.3">
      <c r="A73" s="170" t="s">
        <v>39</v>
      </c>
      <c r="B73" s="171">
        <v>0.98</v>
      </c>
      <c r="C73" s="149">
        <f t="shared" si="1"/>
        <v>5.3899999999999997E-2</v>
      </c>
      <c r="E73" s="170" t="s">
        <v>69</v>
      </c>
      <c r="F73" s="171">
        <v>8.58</v>
      </c>
      <c r="G73" s="112">
        <f t="shared" si="2"/>
        <v>0.47189999999999999</v>
      </c>
      <c r="I73" s="182" t="s">
        <v>87</v>
      </c>
      <c r="J73" s="183">
        <v>1.46</v>
      </c>
      <c r="K73" s="112">
        <f t="shared" si="3"/>
        <v>8.0299999999999996E-2</v>
      </c>
      <c r="M73" s="182" t="s">
        <v>463</v>
      </c>
      <c r="N73" s="183">
        <v>0.627</v>
      </c>
      <c r="O73" s="112">
        <f t="shared" si="4"/>
        <v>3.4485000000000002E-2</v>
      </c>
      <c r="Q73" s="182" t="s">
        <v>84</v>
      </c>
      <c r="R73" s="183">
        <v>60.116</v>
      </c>
      <c r="S73" s="112">
        <f t="shared" si="5"/>
        <v>3.3063799999999999</v>
      </c>
    </row>
    <row r="74" spans="1:19" x14ac:dyDescent="0.3">
      <c r="A74" s="170" t="s">
        <v>472</v>
      </c>
      <c r="B74" s="171">
        <v>16.559999999999999</v>
      </c>
      <c r="C74" s="149">
        <f t="shared" si="1"/>
        <v>0.91079999999999994</v>
      </c>
      <c r="E74" s="170" t="s">
        <v>480</v>
      </c>
      <c r="F74" s="171">
        <v>2.48</v>
      </c>
      <c r="G74" s="112">
        <f t="shared" si="2"/>
        <v>0.13639999999999999</v>
      </c>
      <c r="I74" s="182" t="s">
        <v>469</v>
      </c>
      <c r="J74" s="183">
        <v>6.734</v>
      </c>
      <c r="K74" s="112">
        <f t="shared" si="3"/>
        <v>0.37036999999999998</v>
      </c>
      <c r="M74" s="182" t="s">
        <v>50</v>
      </c>
      <c r="N74" s="183">
        <v>27.31</v>
      </c>
      <c r="O74" s="112">
        <f t="shared" si="4"/>
        <v>1.5020499999999999</v>
      </c>
      <c r="Q74" s="182" t="s">
        <v>84</v>
      </c>
      <c r="R74" s="183">
        <v>4.0819999999999999</v>
      </c>
      <c r="S74" s="112">
        <f t="shared" si="5"/>
        <v>0.22451000000000002</v>
      </c>
    </row>
    <row r="75" spans="1:19" x14ac:dyDescent="0.3">
      <c r="A75" s="170" t="s">
        <v>87</v>
      </c>
      <c r="B75" s="171">
        <v>23.41</v>
      </c>
      <c r="C75" s="149">
        <f t="shared" si="1"/>
        <v>1.28755</v>
      </c>
      <c r="E75" s="170" t="s">
        <v>23</v>
      </c>
      <c r="F75" s="171">
        <v>80.040000000000006</v>
      </c>
      <c r="G75" s="112">
        <f t="shared" si="2"/>
        <v>4.4022000000000006</v>
      </c>
      <c r="I75" s="182" t="s">
        <v>53</v>
      </c>
      <c r="J75" s="183">
        <v>473.28</v>
      </c>
      <c r="K75" s="112">
        <f t="shared" si="3"/>
        <v>26.0304</v>
      </c>
      <c r="M75" s="182" t="s">
        <v>39</v>
      </c>
      <c r="N75" s="183">
        <v>11.853</v>
      </c>
      <c r="O75" s="112">
        <f t="shared" si="4"/>
        <v>0.65191500000000002</v>
      </c>
      <c r="Q75" s="182" t="s">
        <v>84</v>
      </c>
      <c r="R75" s="183">
        <v>71.92</v>
      </c>
      <c r="S75" s="112">
        <f t="shared" si="5"/>
        <v>3.9556</v>
      </c>
    </row>
    <row r="76" spans="1:19" x14ac:dyDescent="0.3">
      <c r="A76" s="170" t="s">
        <v>87</v>
      </c>
      <c r="B76" s="171">
        <v>5.08</v>
      </c>
      <c r="C76" s="149">
        <f t="shared" si="1"/>
        <v>0.27940000000000004</v>
      </c>
      <c r="E76" s="170" t="s">
        <v>84</v>
      </c>
      <c r="F76" s="171">
        <v>4.6219999999999999</v>
      </c>
      <c r="G76" s="112">
        <f t="shared" si="2"/>
        <v>0.25420999999999999</v>
      </c>
      <c r="I76" s="182" t="s">
        <v>475</v>
      </c>
      <c r="J76" s="183">
        <v>23.4</v>
      </c>
      <c r="K76" s="112">
        <f t="shared" si="3"/>
        <v>1.2869999999999999</v>
      </c>
      <c r="M76" s="182" t="s">
        <v>472</v>
      </c>
      <c r="N76" s="183">
        <v>36.47</v>
      </c>
      <c r="O76" s="112">
        <f t="shared" si="4"/>
        <v>2.0058499999999997</v>
      </c>
      <c r="Q76" s="182" t="s">
        <v>84</v>
      </c>
      <c r="R76" s="183">
        <v>4.4097999999999997</v>
      </c>
      <c r="S76" s="112">
        <f t="shared" si="5"/>
        <v>0.24253899999999998</v>
      </c>
    </row>
    <row r="77" spans="1:19" x14ac:dyDescent="0.3">
      <c r="A77" s="170" t="s">
        <v>174</v>
      </c>
      <c r="B77" s="171">
        <v>7.1</v>
      </c>
      <c r="C77" s="149">
        <f t="shared" si="1"/>
        <v>0.39049999999999996</v>
      </c>
      <c r="E77" s="170" t="s">
        <v>84</v>
      </c>
      <c r="F77" s="171">
        <v>30.355</v>
      </c>
      <c r="G77" s="112">
        <f t="shared" si="2"/>
        <v>1.6695250000000001</v>
      </c>
      <c r="I77" s="182" t="s">
        <v>142</v>
      </c>
      <c r="J77" s="183">
        <v>289.52</v>
      </c>
      <c r="K77" s="112">
        <f t="shared" si="3"/>
        <v>15.923599999999999</v>
      </c>
      <c r="M77" s="182" t="s">
        <v>87</v>
      </c>
      <c r="N77" s="183">
        <v>1.36</v>
      </c>
      <c r="O77" s="112">
        <f t="shared" si="4"/>
        <v>7.4800000000000005E-2</v>
      </c>
      <c r="Q77" s="182" t="s">
        <v>84</v>
      </c>
      <c r="R77" s="183">
        <v>8.5113000000000003</v>
      </c>
      <c r="S77" s="112">
        <f t="shared" si="5"/>
        <v>0.46812150000000002</v>
      </c>
    </row>
    <row r="78" spans="1:19" x14ac:dyDescent="0.3">
      <c r="A78" s="170" t="s">
        <v>473</v>
      </c>
      <c r="B78" s="171">
        <v>87.24</v>
      </c>
      <c r="C78" s="149">
        <f t="shared" si="1"/>
        <v>4.7981999999999996</v>
      </c>
      <c r="E78" s="170" t="s">
        <v>84</v>
      </c>
      <c r="F78" s="171">
        <v>10.675000000000001</v>
      </c>
      <c r="G78" s="112">
        <f t="shared" si="2"/>
        <v>0.58712500000000001</v>
      </c>
      <c r="I78" s="182" t="s">
        <v>497</v>
      </c>
      <c r="J78" s="183">
        <v>0.78</v>
      </c>
      <c r="K78" s="112">
        <f t="shared" si="3"/>
        <v>4.2900000000000001E-2</v>
      </c>
      <c r="M78" s="182" t="s">
        <v>87</v>
      </c>
      <c r="N78" s="183">
        <v>0.74</v>
      </c>
      <c r="O78" s="112">
        <f t="shared" si="4"/>
        <v>4.07E-2</v>
      </c>
      <c r="Q78" s="182" t="s">
        <v>463</v>
      </c>
      <c r="R78" s="183">
        <v>0.4</v>
      </c>
      <c r="S78" s="112">
        <f t="shared" si="5"/>
        <v>2.2000000000000002E-2</v>
      </c>
    </row>
    <row r="79" spans="1:19" x14ac:dyDescent="0.3">
      <c r="A79" s="170" t="s">
        <v>66</v>
      </c>
      <c r="B79" s="171">
        <v>2.8</v>
      </c>
      <c r="C79" s="149">
        <f t="shared" si="1"/>
        <v>0.154</v>
      </c>
      <c r="E79" s="170" t="s">
        <v>478</v>
      </c>
      <c r="F79" s="171">
        <v>7</v>
      </c>
      <c r="G79" s="112">
        <f t="shared" si="2"/>
        <v>0.38500000000000001</v>
      </c>
      <c r="I79" s="182" t="s">
        <v>498</v>
      </c>
      <c r="J79" s="183">
        <v>5.4</v>
      </c>
      <c r="K79" s="112">
        <f t="shared" si="3"/>
        <v>0.29700000000000004</v>
      </c>
      <c r="M79" s="182" t="s">
        <v>469</v>
      </c>
      <c r="N79" s="183">
        <v>10.47</v>
      </c>
      <c r="O79" s="112">
        <f t="shared" si="4"/>
        <v>0.57584999999999997</v>
      </c>
      <c r="Q79" s="182" t="s">
        <v>463</v>
      </c>
      <c r="R79" s="183">
        <v>2.33</v>
      </c>
      <c r="S79" s="112">
        <f t="shared" si="5"/>
        <v>0.12815000000000001</v>
      </c>
    </row>
    <row r="80" spans="1:19" x14ac:dyDescent="0.3">
      <c r="A80" s="170" t="s">
        <v>53</v>
      </c>
      <c r="B80" s="171">
        <v>2256.2220000000002</v>
      </c>
      <c r="C80" s="149">
        <f t="shared" si="1"/>
        <v>124.09221000000001</v>
      </c>
      <c r="E80" s="170" t="s">
        <v>479</v>
      </c>
      <c r="F80" s="171">
        <v>16.779</v>
      </c>
      <c r="G80" s="112">
        <f t="shared" si="2"/>
        <v>0.92284499999999992</v>
      </c>
      <c r="I80" s="182" t="s">
        <v>480</v>
      </c>
      <c r="J80" s="183">
        <v>3.48</v>
      </c>
      <c r="K80" s="112">
        <f t="shared" si="3"/>
        <v>0.19140000000000001</v>
      </c>
      <c r="M80" s="182" t="s">
        <v>475</v>
      </c>
      <c r="N80" s="183">
        <v>11.92</v>
      </c>
      <c r="O80" s="112">
        <f t="shared" si="4"/>
        <v>0.65560000000000007</v>
      </c>
      <c r="Q80" s="182" t="s">
        <v>513</v>
      </c>
      <c r="R80" s="183">
        <v>3.14</v>
      </c>
      <c r="S80" s="112">
        <f t="shared" si="5"/>
        <v>0.17269999999999999</v>
      </c>
    </row>
    <row r="81" spans="1:19" x14ac:dyDescent="0.3">
      <c r="A81" s="170" t="s">
        <v>474</v>
      </c>
      <c r="B81" s="171">
        <v>0.78600000000000003</v>
      </c>
      <c r="C81" s="149">
        <f t="shared" si="1"/>
        <v>4.3230000000000005E-2</v>
      </c>
      <c r="E81" s="170" t="s">
        <v>166</v>
      </c>
      <c r="F81" s="171">
        <v>2.25</v>
      </c>
      <c r="G81" s="112">
        <f t="shared" si="2"/>
        <v>0.12375</v>
      </c>
      <c r="I81" s="182" t="s">
        <v>23</v>
      </c>
      <c r="J81" s="183">
        <v>216.4</v>
      </c>
      <c r="K81" s="112">
        <f t="shared" si="3"/>
        <v>11.902000000000001</v>
      </c>
      <c r="M81" s="182" t="s">
        <v>505</v>
      </c>
      <c r="N81" s="183">
        <v>0.32</v>
      </c>
      <c r="O81" s="112">
        <f t="shared" si="4"/>
        <v>1.7600000000000001E-2</v>
      </c>
      <c r="Q81" s="182" t="s">
        <v>39</v>
      </c>
      <c r="R81" s="183">
        <v>2.786</v>
      </c>
      <c r="S81" s="112">
        <f t="shared" si="5"/>
        <v>0.15323000000000001</v>
      </c>
    </row>
    <row r="82" spans="1:19" x14ac:dyDescent="0.3">
      <c r="A82" s="170" t="s">
        <v>475</v>
      </c>
      <c r="B82" s="171">
        <v>7.2489999999999997</v>
      </c>
      <c r="C82" s="149">
        <f t="shared" si="1"/>
        <v>0.39869499999999997</v>
      </c>
      <c r="E82" s="170" t="s">
        <v>142</v>
      </c>
      <c r="F82" s="171">
        <v>0.34</v>
      </c>
      <c r="G82" s="112">
        <f t="shared" si="2"/>
        <v>1.8700000000000001E-2</v>
      </c>
      <c r="I82" s="182" t="s">
        <v>84</v>
      </c>
      <c r="J82" s="183">
        <v>4.37</v>
      </c>
      <c r="K82" s="112">
        <f t="shared" si="3"/>
        <v>0.24035000000000001</v>
      </c>
      <c r="M82" s="182" t="s">
        <v>142</v>
      </c>
      <c r="N82" s="183">
        <v>145.58000000000001</v>
      </c>
      <c r="O82" s="112">
        <f t="shared" si="4"/>
        <v>8.0068999999999999</v>
      </c>
      <c r="Q82" s="182" t="s">
        <v>472</v>
      </c>
      <c r="R82" s="183">
        <v>26.05</v>
      </c>
      <c r="S82" s="112">
        <f t="shared" si="5"/>
        <v>1.43275</v>
      </c>
    </row>
    <row r="83" spans="1:19" x14ac:dyDescent="0.3">
      <c r="A83" s="170" t="s">
        <v>142</v>
      </c>
      <c r="B83" s="171">
        <v>2.74</v>
      </c>
      <c r="C83" s="149">
        <f t="shared" si="1"/>
        <v>0.1507</v>
      </c>
      <c r="E83" s="170" t="s">
        <v>492</v>
      </c>
      <c r="F83" s="171">
        <v>0.34</v>
      </c>
      <c r="G83" s="112">
        <f t="shared" si="2"/>
        <v>1.8700000000000001E-2</v>
      </c>
      <c r="I83" s="182" t="s">
        <v>84</v>
      </c>
      <c r="J83" s="183">
        <v>25.4</v>
      </c>
      <c r="K83" s="112">
        <f t="shared" si="3"/>
        <v>1.3969999999999998</v>
      </c>
      <c r="M83" s="182" t="s">
        <v>498</v>
      </c>
      <c r="N83" s="183">
        <v>3.5</v>
      </c>
      <c r="O83" s="112">
        <f t="shared" si="4"/>
        <v>0.1925</v>
      </c>
      <c r="Q83" s="182" t="s">
        <v>87</v>
      </c>
      <c r="R83" s="183">
        <v>5.3</v>
      </c>
      <c r="S83" s="112">
        <f t="shared" si="5"/>
        <v>0.29149999999999998</v>
      </c>
    </row>
    <row r="84" spans="1:19" x14ac:dyDescent="0.3">
      <c r="A84" s="170" t="s">
        <v>142</v>
      </c>
      <c r="B84" s="171">
        <v>152.44</v>
      </c>
      <c r="C84" s="149">
        <f t="shared" si="1"/>
        <v>8.3841999999999999</v>
      </c>
      <c r="E84" s="170" t="s">
        <v>493</v>
      </c>
      <c r="F84" s="171">
        <v>60.34</v>
      </c>
      <c r="G84" s="112">
        <f t="shared" si="2"/>
        <v>3.3187000000000002</v>
      </c>
      <c r="I84" s="182" t="s">
        <v>84</v>
      </c>
      <c r="J84" s="183">
        <v>10.64</v>
      </c>
      <c r="K84" s="112">
        <f t="shared" si="3"/>
        <v>0.58520000000000005</v>
      </c>
      <c r="M84" s="182" t="s">
        <v>477</v>
      </c>
      <c r="N84" s="183">
        <v>28.24</v>
      </c>
      <c r="O84" s="112">
        <f t="shared" si="4"/>
        <v>1.5531999999999999</v>
      </c>
      <c r="Q84" s="182" t="s">
        <v>87</v>
      </c>
      <c r="R84" s="183">
        <v>1.06</v>
      </c>
      <c r="S84" s="112">
        <f t="shared" si="5"/>
        <v>5.8299999999999998E-2</v>
      </c>
    </row>
    <row r="85" spans="1:19" x14ac:dyDescent="0.3">
      <c r="A85" s="170" t="s">
        <v>476</v>
      </c>
      <c r="B85" s="171">
        <v>1.53</v>
      </c>
      <c r="C85" s="149">
        <f t="shared" si="1"/>
        <v>8.4150000000000003E-2</v>
      </c>
      <c r="E85" s="170" t="s">
        <v>172</v>
      </c>
      <c r="F85" s="171">
        <v>332</v>
      </c>
      <c r="G85" s="112">
        <f t="shared" si="2"/>
        <v>18.260000000000002</v>
      </c>
      <c r="I85" s="182" t="s">
        <v>478</v>
      </c>
      <c r="J85" s="183">
        <v>8.68</v>
      </c>
      <c r="K85" s="112">
        <f t="shared" si="3"/>
        <v>0.47739999999999994</v>
      </c>
      <c r="M85" s="182" t="s">
        <v>506</v>
      </c>
      <c r="N85" s="183">
        <v>2.75</v>
      </c>
      <c r="O85" s="112">
        <f t="shared" si="4"/>
        <v>0.15125</v>
      </c>
      <c r="Q85" s="182" t="s">
        <v>469</v>
      </c>
      <c r="R85" s="183">
        <v>9.5969999999999995</v>
      </c>
      <c r="S85" s="112">
        <f t="shared" si="5"/>
        <v>0.52783499999999994</v>
      </c>
    </row>
    <row r="86" spans="1:19" x14ac:dyDescent="0.3">
      <c r="A86" s="170" t="s">
        <v>477</v>
      </c>
      <c r="B86" s="171">
        <v>12.34</v>
      </c>
      <c r="C86" s="149">
        <f t="shared" si="1"/>
        <v>0.67870000000000008</v>
      </c>
      <c r="E86" s="170" t="s">
        <v>480</v>
      </c>
      <c r="F86" s="171">
        <v>3.41</v>
      </c>
      <c r="G86" s="112">
        <f t="shared" si="2"/>
        <v>0.18755000000000002</v>
      </c>
      <c r="I86" s="182" t="s">
        <v>479</v>
      </c>
      <c r="J86" s="183">
        <v>9.8934999999999995</v>
      </c>
      <c r="K86" s="112">
        <f t="shared" si="3"/>
        <v>0.54414249999999997</v>
      </c>
      <c r="M86" s="182" t="s">
        <v>507</v>
      </c>
      <c r="N86" s="183">
        <v>0.66900000000000004</v>
      </c>
      <c r="O86" s="112">
        <f t="shared" si="4"/>
        <v>3.6795000000000001E-2</v>
      </c>
      <c r="Q86" s="182" t="s">
        <v>53</v>
      </c>
      <c r="R86" s="183">
        <v>123.02</v>
      </c>
      <c r="S86" s="112">
        <f t="shared" si="5"/>
        <v>6.7660999999999998</v>
      </c>
    </row>
    <row r="87" spans="1:19" x14ac:dyDescent="0.3">
      <c r="A87" s="170" t="s">
        <v>166</v>
      </c>
      <c r="B87" s="171">
        <v>0.15</v>
      </c>
      <c r="C87" s="149">
        <f t="shared" si="1"/>
        <v>8.2500000000000004E-3</v>
      </c>
      <c r="E87" s="170" t="s">
        <v>97</v>
      </c>
      <c r="F87" s="171">
        <v>128.94</v>
      </c>
      <c r="G87" s="112">
        <f t="shared" si="2"/>
        <v>7.0916999999999994</v>
      </c>
      <c r="I87" s="182" t="s">
        <v>499</v>
      </c>
      <c r="J87" s="183">
        <v>7.2</v>
      </c>
      <c r="K87" s="112">
        <f t="shared" si="3"/>
        <v>0.39600000000000002</v>
      </c>
      <c r="M87" s="182" t="s">
        <v>480</v>
      </c>
      <c r="N87" s="183">
        <v>10.91</v>
      </c>
      <c r="O87" s="112">
        <f t="shared" si="4"/>
        <v>0.60004999999999997</v>
      </c>
      <c r="Q87" s="182" t="s">
        <v>475</v>
      </c>
      <c r="R87" s="183">
        <v>14.74</v>
      </c>
      <c r="S87" s="112">
        <f t="shared" si="5"/>
        <v>0.81070000000000009</v>
      </c>
    </row>
    <row r="88" spans="1:19" x14ac:dyDescent="0.3">
      <c r="A88" s="170" t="s">
        <v>166</v>
      </c>
      <c r="B88" s="171">
        <v>2.09</v>
      </c>
      <c r="C88" s="149">
        <f t="shared" si="1"/>
        <v>0.11495</v>
      </c>
      <c r="E88" s="170" t="s">
        <v>97</v>
      </c>
      <c r="F88" s="171">
        <v>21.6</v>
      </c>
      <c r="G88" s="112">
        <f t="shared" si="2"/>
        <v>1.1880000000000002</v>
      </c>
      <c r="I88" s="182" t="s">
        <v>142</v>
      </c>
      <c r="J88" s="183">
        <v>0.26</v>
      </c>
      <c r="K88" s="112">
        <f t="shared" si="3"/>
        <v>1.4300000000000002E-2</v>
      </c>
      <c r="M88" s="182" t="s">
        <v>23</v>
      </c>
      <c r="N88" s="183">
        <v>125.479</v>
      </c>
      <c r="O88" s="112">
        <f t="shared" si="4"/>
        <v>6.9013450000000001</v>
      </c>
      <c r="Q88" s="182" t="s">
        <v>142</v>
      </c>
      <c r="R88" s="183">
        <v>91.7</v>
      </c>
      <c r="S88" s="112">
        <f t="shared" si="5"/>
        <v>5.0434999999999999</v>
      </c>
    </row>
    <row r="89" spans="1:19" x14ac:dyDescent="0.3">
      <c r="A89" s="170" t="s">
        <v>166</v>
      </c>
      <c r="B89" s="171">
        <v>0.8</v>
      </c>
      <c r="C89" s="149">
        <f t="shared" si="1"/>
        <v>4.4000000000000004E-2</v>
      </c>
      <c r="E89" s="170" t="s">
        <v>172</v>
      </c>
      <c r="F89" s="171">
        <v>459.33</v>
      </c>
      <c r="G89" s="112">
        <f t="shared" si="2"/>
        <v>25.26315</v>
      </c>
      <c r="I89" s="182" t="s">
        <v>492</v>
      </c>
      <c r="J89" s="183">
        <v>8.86</v>
      </c>
      <c r="K89" s="112">
        <f t="shared" si="3"/>
        <v>0.48729999999999996</v>
      </c>
      <c r="M89" s="182" t="s">
        <v>84</v>
      </c>
      <c r="N89" s="183">
        <v>3.355</v>
      </c>
      <c r="O89" s="112">
        <f t="shared" si="4"/>
        <v>0.18452499999999999</v>
      </c>
      <c r="Q89" s="182" t="s">
        <v>498</v>
      </c>
      <c r="R89" s="183">
        <v>1.63</v>
      </c>
      <c r="S89" s="112">
        <f t="shared" si="5"/>
        <v>8.9649999999999994E-2</v>
      </c>
    </row>
    <row r="90" spans="1:19" x14ac:dyDescent="0.3">
      <c r="A90" s="170" t="s">
        <v>23</v>
      </c>
      <c r="B90" s="171">
        <v>10.3</v>
      </c>
      <c r="C90" s="149">
        <f t="shared" si="1"/>
        <v>0.5665</v>
      </c>
      <c r="E90" s="170" t="s">
        <v>69</v>
      </c>
      <c r="F90" s="171">
        <v>17.93</v>
      </c>
      <c r="G90" s="112">
        <f t="shared" si="2"/>
        <v>0.98614999999999997</v>
      </c>
      <c r="I90" s="182" t="s">
        <v>480</v>
      </c>
      <c r="J90" s="183">
        <v>3.62</v>
      </c>
      <c r="K90" s="112">
        <f t="shared" si="3"/>
        <v>0.1991</v>
      </c>
      <c r="M90" s="182" t="s">
        <v>84</v>
      </c>
      <c r="N90" s="183">
        <v>23.97</v>
      </c>
      <c r="O90" s="112">
        <f t="shared" si="4"/>
        <v>1.3183499999999997</v>
      </c>
      <c r="Q90" s="182" t="s">
        <v>477</v>
      </c>
      <c r="R90" s="183">
        <v>88.94</v>
      </c>
      <c r="S90" s="112">
        <f t="shared" si="5"/>
        <v>4.8916999999999993</v>
      </c>
    </row>
    <row r="91" spans="1:19" x14ac:dyDescent="0.3">
      <c r="A91" s="170" t="s">
        <v>174</v>
      </c>
      <c r="B91" s="171">
        <v>0.2</v>
      </c>
      <c r="C91" s="149">
        <f t="shared" si="1"/>
        <v>1.1000000000000001E-2</v>
      </c>
      <c r="E91" s="170" t="s">
        <v>481</v>
      </c>
      <c r="F91" s="171">
        <v>13.055999999999999</v>
      </c>
      <c r="G91" s="112">
        <f t="shared" si="2"/>
        <v>0.71807999999999994</v>
      </c>
      <c r="I91" s="182" t="s">
        <v>97</v>
      </c>
      <c r="J91" s="183">
        <v>2.2999999999999998</v>
      </c>
      <c r="K91" s="112">
        <f t="shared" si="3"/>
        <v>0.12649999999999997</v>
      </c>
      <c r="M91" s="182" t="s">
        <v>84</v>
      </c>
      <c r="N91" s="183">
        <v>10.78</v>
      </c>
      <c r="O91" s="112">
        <f t="shared" si="4"/>
        <v>0.59289999999999998</v>
      </c>
      <c r="Q91" s="182" t="s">
        <v>507</v>
      </c>
      <c r="R91" s="183">
        <v>2.3929999999999998</v>
      </c>
      <c r="S91" s="112">
        <f t="shared" si="5"/>
        <v>0.13161499999999998</v>
      </c>
    </row>
    <row r="92" spans="1:19" x14ac:dyDescent="0.3">
      <c r="A92" s="170" t="s">
        <v>84</v>
      </c>
      <c r="B92" s="171">
        <v>0.27500000000000002</v>
      </c>
      <c r="C92" s="149">
        <f t="shared" ref="C92:C142" si="6">B92*5.5/100</f>
        <v>1.5125000000000001E-2</v>
      </c>
      <c r="E92" s="170" t="s">
        <v>39</v>
      </c>
      <c r="F92" s="171">
        <v>50.628</v>
      </c>
      <c r="G92" s="112">
        <f t="shared" ref="G92:G119" si="7">F92*5.5/100</f>
        <v>2.7845400000000002</v>
      </c>
      <c r="I92" s="182" t="s">
        <v>97</v>
      </c>
      <c r="J92" s="183">
        <v>40.32</v>
      </c>
      <c r="K92" s="112">
        <f t="shared" ref="K92:K127" si="8">J92*5.5/100</f>
        <v>2.2176</v>
      </c>
      <c r="M92" s="182" t="s">
        <v>478</v>
      </c>
      <c r="N92" s="183">
        <v>32.92</v>
      </c>
      <c r="O92" s="112">
        <f t="shared" ref="O92:O136" si="9">N92*5.5/100</f>
        <v>1.8106</v>
      </c>
      <c r="Q92" s="182" t="s">
        <v>480</v>
      </c>
      <c r="R92" s="183">
        <v>14.18</v>
      </c>
      <c r="S92" s="112">
        <f t="shared" ref="S92:S146" si="10">R92*5.5/100</f>
        <v>0.77989999999999993</v>
      </c>
    </row>
    <row r="93" spans="1:19" x14ac:dyDescent="0.3">
      <c r="A93" s="170" t="s">
        <v>84</v>
      </c>
      <c r="B93" s="171">
        <v>15.9</v>
      </c>
      <c r="C93" s="149">
        <f t="shared" si="6"/>
        <v>0.87450000000000006</v>
      </c>
      <c r="E93" s="170" t="s">
        <v>482</v>
      </c>
      <c r="F93" s="171">
        <v>47.24</v>
      </c>
      <c r="G93" s="112">
        <f t="shared" si="7"/>
        <v>2.5981999999999998</v>
      </c>
      <c r="I93" s="182" t="s">
        <v>172</v>
      </c>
      <c r="J93" s="183">
        <v>676.46</v>
      </c>
      <c r="K93" s="112">
        <f t="shared" si="8"/>
        <v>37.205300000000001</v>
      </c>
      <c r="M93" s="182" t="s">
        <v>479</v>
      </c>
      <c r="N93" s="183">
        <v>29.745999999999999</v>
      </c>
      <c r="O93" s="112">
        <f t="shared" si="9"/>
        <v>1.6360299999999999</v>
      </c>
      <c r="Q93" s="182" t="s">
        <v>23</v>
      </c>
      <c r="R93" s="183">
        <v>115.679</v>
      </c>
      <c r="S93" s="112">
        <f t="shared" si="10"/>
        <v>6.3623450000000004</v>
      </c>
    </row>
    <row r="94" spans="1:19" x14ac:dyDescent="0.3">
      <c r="A94" s="170" t="s">
        <v>84</v>
      </c>
      <c r="B94" s="171">
        <v>4.88</v>
      </c>
      <c r="C94" s="149">
        <f t="shared" si="6"/>
        <v>0.26839999999999997</v>
      </c>
      <c r="E94" s="170" t="s">
        <v>483</v>
      </c>
      <c r="F94" s="171">
        <v>16</v>
      </c>
      <c r="G94" s="112">
        <f t="shared" si="7"/>
        <v>0.88</v>
      </c>
      <c r="I94" s="182" t="s">
        <v>69</v>
      </c>
      <c r="J94" s="183">
        <v>42.8</v>
      </c>
      <c r="K94" s="112">
        <f t="shared" si="8"/>
        <v>2.3539999999999996</v>
      </c>
      <c r="M94" s="182" t="s">
        <v>492</v>
      </c>
      <c r="N94" s="183">
        <v>0.34</v>
      </c>
      <c r="O94" s="112">
        <f t="shared" si="9"/>
        <v>1.8700000000000001E-2</v>
      </c>
      <c r="Q94" s="182" t="s">
        <v>23</v>
      </c>
      <c r="R94" s="183">
        <v>2.74</v>
      </c>
      <c r="S94" s="112">
        <f t="shared" si="10"/>
        <v>0.1507</v>
      </c>
    </row>
    <row r="95" spans="1:19" x14ac:dyDescent="0.3">
      <c r="A95" s="170" t="s">
        <v>174</v>
      </c>
      <c r="B95" s="171">
        <v>1.4</v>
      </c>
      <c r="C95" s="149">
        <f t="shared" si="6"/>
        <v>7.6999999999999999E-2</v>
      </c>
      <c r="E95" s="170" t="s">
        <v>166</v>
      </c>
      <c r="F95" s="171">
        <v>5.6000000000000001E-2</v>
      </c>
      <c r="G95" s="112">
        <f t="shared" si="7"/>
        <v>3.0799999999999998E-3</v>
      </c>
      <c r="I95" s="182" t="s">
        <v>481</v>
      </c>
      <c r="J95" s="183">
        <v>12.84</v>
      </c>
      <c r="K95" s="112">
        <f t="shared" si="8"/>
        <v>0.70620000000000005</v>
      </c>
      <c r="M95" s="182" t="s">
        <v>480</v>
      </c>
      <c r="N95" s="183">
        <v>14.2</v>
      </c>
      <c r="O95" s="112">
        <f t="shared" si="9"/>
        <v>0.78099999999999992</v>
      </c>
      <c r="Q95" s="182" t="s">
        <v>69</v>
      </c>
      <c r="R95" s="183">
        <v>9.76</v>
      </c>
      <c r="S95" s="112">
        <f t="shared" si="10"/>
        <v>0.53679999999999994</v>
      </c>
    </row>
    <row r="96" spans="1:19" x14ac:dyDescent="0.3">
      <c r="A96" s="170" t="s">
        <v>478</v>
      </c>
      <c r="B96" s="171">
        <v>11.48</v>
      </c>
      <c r="C96" s="149">
        <f t="shared" si="6"/>
        <v>0.63139999999999996</v>
      </c>
      <c r="E96" s="170" t="s">
        <v>484</v>
      </c>
      <c r="F96" s="171">
        <v>0.96</v>
      </c>
      <c r="G96" s="112">
        <f t="shared" si="7"/>
        <v>5.2799999999999993E-2</v>
      </c>
      <c r="I96" s="182" t="s">
        <v>39</v>
      </c>
      <c r="J96" s="183">
        <v>23.228000000000002</v>
      </c>
      <c r="K96" s="112">
        <f t="shared" si="8"/>
        <v>1.2775400000000001</v>
      </c>
      <c r="M96" s="182" t="s">
        <v>480</v>
      </c>
      <c r="N96" s="183">
        <v>8.9600000000000009</v>
      </c>
      <c r="O96" s="112">
        <f t="shared" si="9"/>
        <v>0.49280000000000002</v>
      </c>
      <c r="Q96" s="182" t="s">
        <v>84</v>
      </c>
      <c r="R96" s="183">
        <v>4.3428000000000004</v>
      </c>
      <c r="S96" s="112">
        <f t="shared" si="10"/>
        <v>0.23885400000000004</v>
      </c>
    </row>
    <row r="97" spans="1:19" x14ac:dyDescent="0.3">
      <c r="A97" s="170" t="s">
        <v>479</v>
      </c>
      <c r="B97" s="171">
        <v>3.5369999999999999</v>
      </c>
      <c r="C97" s="149">
        <f t="shared" si="6"/>
        <v>0.19453499999999999</v>
      </c>
      <c r="E97" s="170" t="s">
        <v>120</v>
      </c>
      <c r="F97" s="171">
        <v>42.24</v>
      </c>
      <c r="G97" s="112">
        <f t="shared" si="7"/>
        <v>2.3232000000000004</v>
      </c>
      <c r="I97" s="182" t="s">
        <v>482</v>
      </c>
      <c r="J97" s="183">
        <v>33.584000000000003</v>
      </c>
      <c r="K97" s="112">
        <f t="shared" si="8"/>
        <v>1.8471200000000001</v>
      </c>
      <c r="M97" s="182" t="s">
        <v>97</v>
      </c>
      <c r="N97" s="183">
        <v>38.72</v>
      </c>
      <c r="O97" s="112">
        <f t="shared" si="9"/>
        <v>2.1295999999999999</v>
      </c>
      <c r="Q97" s="182" t="s">
        <v>84</v>
      </c>
      <c r="R97" s="183">
        <v>31.503</v>
      </c>
      <c r="S97" s="112">
        <f t="shared" si="10"/>
        <v>1.7326650000000001</v>
      </c>
    </row>
    <row r="98" spans="1:19" x14ac:dyDescent="0.3">
      <c r="A98" s="170" t="s">
        <v>142</v>
      </c>
      <c r="B98" s="171">
        <v>1.38</v>
      </c>
      <c r="C98" s="149">
        <f t="shared" si="6"/>
        <v>7.5899999999999995E-2</v>
      </c>
      <c r="E98" s="170" t="s">
        <v>494</v>
      </c>
      <c r="F98" s="171">
        <v>17.87</v>
      </c>
      <c r="G98" s="112">
        <f t="shared" si="7"/>
        <v>0.98285000000000011</v>
      </c>
      <c r="I98" s="182" t="s">
        <v>483</v>
      </c>
      <c r="J98" s="183">
        <v>9.1750000000000007</v>
      </c>
      <c r="K98" s="112">
        <f t="shared" si="8"/>
        <v>0.5046250000000001</v>
      </c>
      <c r="M98" s="182" t="s">
        <v>172</v>
      </c>
      <c r="N98" s="183">
        <v>292.14999999999998</v>
      </c>
      <c r="O98" s="112">
        <f t="shared" si="9"/>
        <v>16.068249999999999</v>
      </c>
      <c r="Q98" s="182" t="s">
        <v>84</v>
      </c>
      <c r="R98" s="183">
        <v>16.315000000000001</v>
      </c>
      <c r="S98" s="112">
        <f t="shared" si="10"/>
        <v>0.89732500000000004</v>
      </c>
    </row>
    <row r="99" spans="1:19" x14ac:dyDescent="0.3">
      <c r="A99" s="170" t="s">
        <v>474</v>
      </c>
      <c r="B99" s="171">
        <v>0.02</v>
      </c>
      <c r="C99" s="149">
        <f t="shared" si="6"/>
        <v>1.1000000000000001E-3</v>
      </c>
      <c r="E99" s="170" t="s">
        <v>107</v>
      </c>
      <c r="F99" s="171">
        <v>3811.5810000000001</v>
      </c>
      <c r="G99" s="112">
        <f t="shared" si="7"/>
        <v>209.63695500000003</v>
      </c>
      <c r="I99" s="182" t="s">
        <v>484</v>
      </c>
      <c r="J99" s="183">
        <v>0.77</v>
      </c>
      <c r="K99" s="112">
        <f t="shared" si="8"/>
        <v>4.2350000000000006E-2</v>
      </c>
      <c r="M99" s="182" t="s">
        <v>69</v>
      </c>
      <c r="N99" s="183">
        <v>43.4</v>
      </c>
      <c r="O99" s="112">
        <f t="shared" si="9"/>
        <v>2.387</v>
      </c>
      <c r="Q99" s="182" t="s">
        <v>478</v>
      </c>
      <c r="R99" s="183">
        <v>9.84</v>
      </c>
      <c r="S99" s="112">
        <f t="shared" si="10"/>
        <v>0.54120000000000001</v>
      </c>
    </row>
    <row r="100" spans="1:19" x14ac:dyDescent="0.3">
      <c r="A100" s="170" t="s">
        <v>166</v>
      </c>
      <c r="B100" s="171">
        <v>0.20399999999999999</v>
      </c>
      <c r="C100" s="149">
        <f t="shared" si="6"/>
        <v>1.1219999999999999E-2</v>
      </c>
      <c r="E100" s="170" t="s">
        <v>172</v>
      </c>
      <c r="F100" s="171">
        <v>71</v>
      </c>
      <c r="G100" s="112">
        <f t="shared" si="7"/>
        <v>3.9049999999999998</v>
      </c>
      <c r="I100" s="182" t="s">
        <v>120</v>
      </c>
      <c r="J100" s="183">
        <v>7.18</v>
      </c>
      <c r="K100" s="112">
        <f t="shared" si="8"/>
        <v>0.39489999999999997</v>
      </c>
      <c r="M100" s="182" t="s">
        <v>481</v>
      </c>
      <c r="N100" s="183">
        <v>3.62</v>
      </c>
      <c r="O100" s="112">
        <f t="shared" si="9"/>
        <v>0.1991</v>
      </c>
      <c r="Q100" s="182" t="s">
        <v>479</v>
      </c>
      <c r="R100" s="183">
        <v>42.924999999999997</v>
      </c>
      <c r="S100" s="112">
        <f t="shared" si="10"/>
        <v>2.3608749999999996</v>
      </c>
    </row>
    <row r="101" spans="1:19" x14ac:dyDescent="0.3">
      <c r="A101" s="170" t="s">
        <v>172</v>
      </c>
      <c r="B101" s="171">
        <v>527</v>
      </c>
      <c r="C101" s="149">
        <f t="shared" si="6"/>
        <v>28.984999999999999</v>
      </c>
      <c r="E101" s="170" t="s">
        <v>84</v>
      </c>
      <c r="F101" s="171">
        <v>21.295000000000002</v>
      </c>
      <c r="G101" s="112">
        <f t="shared" si="7"/>
        <v>1.171225</v>
      </c>
      <c r="I101" s="182" t="s">
        <v>107</v>
      </c>
      <c r="J101" s="183">
        <v>5551.8519999999999</v>
      </c>
      <c r="K101" s="112">
        <f t="shared" si="8"/>
        <v>305.35185999999999</v>
      </c>
      <c r="M101" s="182" t="s">
        <v>39</v>
      </c>
      <c r="N101" s="183">
        <v>11.16</v>
      </c>
      <c r="O101" s="112">
        <f t="shared" si="9"/>
        <v>0.61380000000000001</v>
      </c>
      <c r="Q101" s="182" t="s">
        <v>479</v>
      </c>
      <c r="R101" s="183">
        <v>14</v>
      </c>
      <c r="S101" s="112">
        <f t="shared" si="10"/>
        <v>0.77</v>
      </c>
    </row>
    <row r="102" spans="1:19" x14ac:dyDescent="0.3">
      <c r="A102" s="170" t="s">
        <v>480</v>
      </c>
      <c r="B102" s="171">
        <v>5.04</v>
      </c>
      <c r="C102" s="149">
        <f t="shared" si="6"/>
        <v>0.2772</v>
      </c>
      <c r="E102" s="170" t="s">
        <v>486</v>
      </c>
      <c r="F102" s="171">
        <v>12.24</v>
      </c>
      <c r="G102" s="112">
        <f t="shared" si="7"/>
        <v>0.67320000000000002</v>
      </c>
      <c r="I102" s="182" t="s">
        <v>107</v>
      </c>
      <c r="J102" s="183">
        <v>3637.2950000000001</v>
      </c>
      <c r="K102" s="112">
        <f t="shared" si="8"/>
        <v>200.05122500000002</v>
      </c>
      <c r="M102" s="182" t="s">
        <v>39</v>
      </c>
      <c r="N102" s="183">
        <v>24.175000000000001</v>
      </c>
      <c r="O102" s="112">
        <f t="shared" si="9"/>
        <v>1.3296250000000001</v>
      </c>
      <c r="Q102" s="182" t="s">
        <v>492</v>
      </c>
      <c r="R102" s="183">
        <v>8.1</v>
      </c>
      <c r="S102" s="112">
        <f t="shared" si="10"/>
        <v>0.44549999999999995</v>
      </c>
    </row>
    <row r="103" spans="1:19" x14ac:dyDescent="0.3">
      <c r="A103" s="170" t="s">
        <v>97</v>
      </c>
      <c r="B103" s="171">
        <v>17.899999999999999</v>
      </c>
      <c r="C103" s="149">
        <f t="shared" si="6"/>
        <v>0.98449999999999993</v>
      </c>
      <c r="E103" s="170" t="s">
        <v>486</v>
      </c>
      <c r="F103" s="171">
        <v>60.96</v>
      </c>
      <c r="G103" s="112">
        <f t="shared" si="7"/>
        <v>3.3528000000000002</v>
      </c>
      <c r="I103" s="182" t="s">
        <v>500</v>
      </c>
      <c r="J103" s="183">
        <v>12.48</v>
      </c>
      <c r="K103" s="112">
        <f t="shared" si="8"/>
        <v>0.68640000000000001</v>
      </c>
      <c r="M103" s="182" t="s">
        <v>483</v>
      </c>
      <c r="N103" s="183">
        <v>26.141999999999999</v>
      </c>
      <c r="O103" s="112">
        <f t="shared" si="9"/>
        <v>1.43781</v>
      </c>
      <c r="Q103" s="182" t="s">
        <v>480</v>
      </c>
      <c r="R103" s="183">
        <v>60</v>
      </c>
      <c r="S103" s="112">
        <f t="shared" si="10"/>
        <v>3.3</v>
      </c>
    </row>
    <row r="104" spans="1:19" x14ac:dyDescent="0.3">
      <c r="A104" s="170" t="s">
        <v>172</v>
      </c>
      <c r="B104" s="171">
        <v>164.98</v>
      </c>
      <c r="C104" s="149">
        <f t="shared" si="6"/>
        <v>9.0739000000000001</v>
      </c>
      <c r="E104" s="170" t="s">
        <v>84</v>
      </c>
      <c r="F104" s="171">
        <v>7.1349999999999998</v>
      </c>
      <c r="G104" s="112">
        <f t="shared" si="7"/>
        <v>0.39242500000000002</v>
      </c>
      <c r="I104" s="182" t="s">
        <v>494</v>
      </c>
      <c r="J104" s="183">
        <v>16.420000000000002</v>
      </c>
      <c r="K104" s="112">
        <f t="shared" si="8"/>
        <v>0.90310000000000001</v>
      </c>
      <c r="M104" s="182" t="s">
        <v>484</v>
      </c>
      <c r="N104" s="183">
        <v>0.75</v>
      </c>
      <c r="O104" s="112">
        <f t="shared" si="9"/>
        <v>4.1250000000000002E-2</v>
      </c>
      <c r="Q104" s="182" t="s">
        <v>480</v>
      </c>
      <c r="R104" s="183">
        <v>28.22</v>
      </c>
      <c r="S104" s="112">
        <f t="shared" si="10"/>
        <v>1.5520999999999998</v>
      </c>
    </row>
    <row r="105" spans="1:19" x14ac:dyDescent="0.3">
      <c r="A105" s="170" t="s">
        <v>69</v>
      </c>
      <c r="B105" s="171">
        <v>23.53</v>
      </c>
      <c r="C105" s="149">
        <f t="shared" si="6"/>
        <v>1.2941500000000001</v>
      </c>
      <c r="E105" s="170" t="s">
        <v>166</v>
      </c>
      <c r="F105" s="171">
        <v>0.35099999999999998</v>
      </c>
      <c r="G105" s="112">
        <f t="shared" si="7"/>
        <v>1.9304999999999999E-2</v>
      </c>
      <c r="I105" s="182" t="s">
        <v>356</v>
      </c>
      <c r="J105" s="183">
        <v>5.6020000000000003</v>
      </c>
      <c r="K105" s="112">
        <f t="shared" si="8"/>
        <v>0.30810999999999999</v>
      </c>
      <c r="M105" s="182" t="s">
        <v>120</v>
      </c>
      <c r="N105" s="183">
        <v>3.32</v>
      </c>
      <c r="O105" s="112">
        <f t="shared" si="9"/>
        <v>0.18259999999999998</v>
      </c>
      <c r="Q105" s="182" t="s">
        <v>480</v>
      </c>
      <c r="R105" s="183">
        <v>17.600000000000001</v>
      </c>
      <c r="S105" s="112">
        <f t="shared" si="10"/>
        <v>0.96800000000000008</v>
      </c>
    </row>
    <row r="106" spans="1:19" x14ac:dyDescent="0.3">
      <c r="A106" s="170" t="s">
        <v>481</v>
      </c>
      <c r="B106" s="171">
        <v>15.505000000000001</v>
      </c>
      <c r="C106" s="149">
        <f t="shared" si="6"/>
        <v>0.85277500000000006</v>
      </c>
      <c r="E106" s="170" t="s">
        <v>84</v>
      </c>
      <c r="F106" s="171">
        <v>1.232</v>
      </c>
      <c r="G106" s="112">
        <f t="shared" si="7"/>
        <v>6.7760000000000001E-2</v>
      </c>
      <c r="I106" s="182" t="s">
        <v>172</v>
      </c>
      <c r="J106" s="183">
        <v>341.44799999999998</v>
      </c>
      <c r="K106" s="112">
        <f t="shared" si="8"/>
        <v>18.779640000000001</v>
      </c>
      <c r="M106" s="182" t="s">
        <v>69</v>
      </c>
      <c r="N106" s="183">
        <v>0.5</v>
      </c>
      <c r="O106" s="112">
        <f t="shared" si="9"/>
        <v>2.75E-2</v>
      </c>
      <c r="Q106" s="182" t="s">
        <v>97</v>
      </c>
      <c r="R106" s="183">
        <v>15.21</v>
      </c>
      <c r="S106" s="112">
        <f t="shared" si="10"/>
        <v>0.83655000000000002</v>
      </c>
    </row>
    <row r="107" spans="1:19" x14ac:dyDescent="0.3">
      <c r="A107" s="170" t="s">
        <v>39</v>
      </c>
      <c r="B107" s="171">
        <v>24.178999999999998</v>
      </c>
      <c r="C107" s="149">
        <f t="shared" si="6"/>
        <v>1.3298449999999999</v>
      </c>
      <c r="E107" s="170" t="s">
        <v>84</v>
      </c>
      <c r="F107" s="171">
        <v>9.8070000000000004</v>
      </c>
      <c r="G107" s="112">
        <f t="shared" si="7"/>
        <v>0.539385</v>
      </c>
      <c r="I107" s="182" t="s">
        <v>172</v>
      </c>
      <c r="J107" s="183">
        <v>676.46</v>
      </c>
      <c r="K107" s="112">
        <f t="shared" si="8"/>
        <v>37.205300000000001</v>
      </c>
      <c r="M107" s="182" t="s">
        <v>107</v>
      </c>
      <c r="N107" s="183">
        <v>3623.5390000000002</v>
      </c>
      <c r="O107" s="112">
        <f t="shared" si="9"/>
        <v>199.29464500000003</v>
      </c>
      <c r="Q107" s="182" t="s">
        <v>97</v>
      </c>
      <c r="R107" s="183">
        <v>89.83</v>
      </c>
      <c r="S107" s="112">
        <f t="shared" si="10"/>
        <v>4.9406499999999998</v>
      </c>
    </row>
    <row r="108" spans="1:19" x14ac:dyDescent="0.3">
      <c r="A108" s="170" t="s">
        <v>482</v>
      </c>
      <c r="B108" s="171">
        <v>101.52</v>
      </c>
      <c r="C108" s="149">
        <f t="shared" si="6"/>
        <v>5.5836000000000006</v>
      </c>
      <c r="E108" s="170" t="s">
        <v>84</v>
      </c>
      <c r="F108" s="171">
        <v>2.86</v>
      </c>
      <c r="G108" s="112">
        <f t="shared" si="7"/>
        <v>0.1573</v>
      </c>
      <c r="I108" s="182" t="s">
        <v>84</v>
      </c>
      <c r="J108" s="183">
        <v>25.44</v>
      </c>
      <c r="K108" s="112">
        <f t="shared" si="8"/>
        <v>1.3992000000000002</v>
      </c>
      <c r="M108" s="182" t="s">
        <v>500</v>
      </c>
      <c r="N108" s="183">
        <v>11.6</v>
      </c>
      <c r="O108" s="112">
        <f t="shared" si="9"/>
        <v>0.63800000000000001</v>
      </c>
      <c r="Q108" s="182" t="s">
        <v>172</v>
      </c>
      <c r="R108" s="183">
        <v>383.98500000000001</v>
      </c>
      <c r="S108" s="112">
        <f t="shared" si="10"/>
        <v>21.119174999999998</v>
      </c>
    </row>
    <row r="109" spans="1:19" x14ac:dyDescent="0.3">
      <c r="A109" s="170" t="s">
        <v>483</v>
      </c>
      <c r="B109" s="171">
        <v>12.06</v>
      </c>
      <c r="C109" s="149">
        <f t="shared" si="6"/>
        <v>0.6633</v>
      </c>
      <c r="E109" s="170" t="s">
        <v>79</v>
      </c>
      <c r="F109" s="171">
        <v>1.68</v>
      </c>
      <c r="G109" s="112">
        <f t="shared" si="7"/>
        <v>9.2399999999999996E-2</v>
      </c>
      <c r="I109" s="182" t="s">
        <v>486</v>
      </c>
      <c r="J109" s="183">
        <v>5.4</v>
      </c>
      <c r="K109" s="112">
        <f t="shared" si="8"/>
        <v>0.29700000000000004</v>
      </c>
      <c r="M109" s="182" t="s">
        <v>494</v>
      </c>
      <c r="N109" s="183">
        <v>18.18</v>
      </c>
      <c r="O109" s="112">
        <f t="shared" si="9"/>
        <v>0.9998999999999999</v>
      </c>
      <c r="Q109" s="182" t="s">
        <v>172</v>
      </c>
      <c r="R109" s="183">
        <v>2013.18</v>
      </c>
      <c r="S109" s="112">
        <f t="shared" si="10"/>
        <v>110.72489999999999</v>
      </c>
    </row>
    <row r="110" spans="1:19" x14ac:dyDescent="0.3">
      <c r="A110" s="170" t="s">
        <v>483</v>
      </c>
      <c r="B110" s="171">
        <v>12.06</v>
      </c>
      <c r="C110" s="149">
        <f t="shared" si="6"/>
        <v>0.6633</v>
      </c>
      <c r="E110" s="170" t="s">
        <v>487</v>
      </c>
      <c r="F110" s="171">
        <v>1.5</v>
      </c>
      <c r="G110" s="112">
        <f t="shared" si="7"/>
        <v>8.2500000000000004E-2</v>
      </c>
      <c r="I110" s="182" t="s">
        <v>486</v>
      </c>
      <c r="J110" s="183">
        <v>61.1</v>
      </c>
      <c r="K110" s="112">
        <f t="shared" si="8"/>
        <v>3.3605</v>
      </c>
      <c r="M110" s="182" t="s">
        <v>356</v>
      </c>
      <c r="N110" s="183">
        <v>4.6159999999999997</v>
      </c>
      <c r="O110" s="112">
        <f t="shared" si="9"/>
        <v>0.25387999999999999</v>
      </c>
      <c r="Q110" s="182" t="s">
        <v>69</v>
      </c>
      <c r="R110" s="183">
        <v>26.52</v>
      </c>
      <c r="S110" s="112">
        <f t="shared" si="10"/>
        <v>1.4585999999999999</v>
      </c>
    </row>
    <row r="111" spans="1:19" x14ac:dyDescent="0.3">
      <c r="A111" s="170" t="s">
        <v>484</v>
      </c>
      <c r="B111" s="171">
        <v>0.15</v>
      </c>
      <c r="C111" s="149">
        <f t="shared" si="6"/>
        <v>8.2500000000000004E-3</v>
      </c>
      <c r="E111" s="170" t="s">
        <v>79</v>
      </c>
      <c r="F111" s="171">
        <v>2.4929999999999999</v>
      </c>
      <c r="G111" s="112">
        <f t="shared" si="7"/>
        <v>0.13711499999999999</v>
      </c>
      <c r="I111" s="182" t="s">
        <v>84</v>
      </c>
      <c r="J111" s="183">
        <v>7.1</v>
      </c>
      <c r="K111" s="112">
        <f t="shared" si="8"/>
        <v>0.39049999999999996</v>
      </c>
      <c r="M111" s="182" t="s">
        <v>356</v>
      </c>
      <c r="N111" s="183">
        <v>20.38</v>
      </c>
      <c r="O111" s="112">
        <f t="shared" si="9"/>
        <v>1.1208999999999998</v>
      </c>
      <c r="Q111" s="182" t="s">
        <v>481</v>
      </c>
      <c r="R111" s="183">
        <v>19.190000000000001</v>
      </c>
      <c r="S111" s="112">
        <f t="shared" si="10"/>
        <v>1.05545</v>
      </c>
    </row>
    <row r="112" spans="1:19" x14ac:dyDescent="0.3">
      <c r="A112" s="170" t="s">
        <v>485</v>
      </c>
      <c r="B112" s="171">
        <v>1.66</v>
      </c>
      <c r="C112" s="149">
        <f t="shared" si="6"/>
        <v>9.1299999999999992E-2</v>
      </c>
      <c r="E112" s="170" t="s">
        <v>79</v>
      </c>
      <c r="F112" s="171">
        <v>18.48</v>
      </c>
      <c r="G112" s="112">
        <f t="shared" si="7"/>
        <v>1.0164</v>
      </c>
      <c r="I112" s="182" t="s">
        <v>166</v>
      </c>
      <c r="J112" s="183">
        <v>2.8000000000000001E-2</v>
      </c>
      <c r="K112" s="112">
        <f t="shared" si="8"/>
        <v>1.5399999999999999E-3</v>
      </c>
      <c r="M112" s="182" t="s">
        <v>107</v>
      </c>
      <c r="N112" s="183">
        <v>18.36</v>
      </c>
      <c r="O112" s="112">
        <f t="shared" si="9"/>
        <v>1.0097999999999998</v>
      </c>
      <c r="Q112" s="182" t="s">
        <v>39</v>
      </c>
      <c r="R112" s="183">
        <v>20.141999999999999</v>
      </c>
      <c r="S112" s="112">
        <f t="shared" si="10"/>
        <v>1.10781</v>
      </c>
    </row>
    <row r="113" spans="1:19" x14ac:dyDescent="0.3">
      <c r="A113" s="170" t="s">
        <v>120</v>
      </c>
      <c r="B113" s="171">
        <v>95.92</v>
      </c>
      <c r="C113" s="149">
        <f t="shared" si="6"/>
        <v>5.2756000000000007</v>
      </c>
      <c r="E113" s="170" t="s">
        <v>488</v>
      </c>
      <c r="F113" s="171">
        <v>3</v>
      </c>
      <c r="G113" s="112">
        <f t="shared" si="7"/>
        <v>0.16500000000000001</v>
      </c>
      <c r="I113" s="182" t="s">
        <v>84</v>
      </c>
      <c r="J113" s="183">
        <v>4.3499999999999996</v>
      </c>
      <c r="K113" s="112">
        <f t="shared" si="8"/>
        <v>0.23924999999999996</v>
      </c>
      <c r="M113" s="182" t="s">
        <v>172</v>
      </c>
      <c r="N113" s="183">
        <v>715.14700000000005</v>
      </c>
      <c r="O113" s="112">
        <f t="shared" si="9"/>
        <v>39.333085000000004</v>
      </c>
      <c r="Q113" s="182" t="s">
        <v>482</v>
      </c>
      <c r="R113" s="183">
        <v>36.159999999999997</v>
      </c>
      <c r="S113" s="112">
        <f t="shared" si="10"/>
        <v>1.9887999999999999</v>
      </c>
    </row>
    <row r="114" spans="1:19" x14ac:dyDescent="0.3">
      <c r="A114" s="170" t="s">
        <v>166</v>
      </c>
      <c r="B114" s="171">
        <v>309.86</v>
      </c>
      <c r="C114" s="149">
        <f t="shared" si="6"/>
        <v>17.042300000000001</v>
      </c>
      <c r="E114" s="170" t="s">
        <v>84</v>
      </c>
      <c r="F114" s="171">
        <v>8.93</v>
      </c>
      <c r="G114" s="112">
        <f t="shared" si="7"/>
        <v>0.49114999999999998</v>
      </c>
      <c r="I114" s="182" t="s">
        <v>84</v>
      </c>
      <c r="J114" s="183">
        <v>18.440000000000001</v>
      </c>
      <c r="K114" s="112">
        <f t="shared" si="8"/>
        <v>1.0142</v>
      </c>
      <c r="M114" s="182" t="s">
        <v>107</v>
      </c>
      <c r="N114" s="183">
        <v>16.402000000000001</v>
      </c>
      <c r="O114" s="112">
        <f t="shared" si="9"/>
        <v>0.90211000000000008</v>
      </c>
      <c r="Q114" s="182" t="s">
        <v>483</v>
      </c>
      <c r="R114" s="183">
        <v>11.275</v>
      </c>
      <c r="S114" s="112">
        <f t="shared" si="10"/>
        <v>0.62012500000000004</v>
      </c>
    </row>
    <row r="115" spans="1:19" x14ac:dyDescent="0.3">
      <c r="A115" s="170" t="s">
        <v>107</v>
      </c>
      <c r="B115" s="171">
        <v>4050.5920000000001</v>
      </c>
      <c r="C115" s="149">
        <f t="shared" si="6"/>
        <v>222.78256000000002</v>
      </c>
      <c r="E115" s="170" t="s">
        <v>84</v>
      </c>
      <c r="F115" s="171">
        <v>3.2250000000000001</v>
      </c>
      <c r="G115" s="112">
        <f t="shared" si="7"/>
        <v>0.177375</v>
      </c>
      <c r="I115" s="182" t="s">
        <v>84</v>
      </c>
      <c r="J115" s="183">
        <v>3.06</v>
      </c>
      <c r="K115" s="112">
        <f t="shared" si="8"/>
        <v>0.16830000000000001</v>
      </c>
      <c r="M115" s="182" t="s">
        <v>508</v>
      </c>
      <c r="N115" s="183">
        <v>0.14799999999999999</v>
      </c>
      <c r="O115" s="112">
        <f t="shared" si="9"/>
        <v>8.1399999999999997E-3</v>
      </c>
      <c r="Q115" s="182" t="s">
        <v>484</v>
      </c>
      <c r="R115" s="183">
        <v>0.36649999999999999</v>
      </c>
      <c r="S115" s="112">
        <f t="shared" si="10"/>
        <v>2.0157500000000002E-2</v>
      </c>
    </row>
    <row r="116" spans="1:19" x14ac:dyDescent="0.3">
      <c r="A116" s="170" t="s">
        <v>356</v>
      </c>
      <c r="B116" s="171">
        <v>196.64400000000001</v>
      </c>
      <c r="C116" s="149">
        <f t="shared" si="6"/>
        <v>10.81542</v>
      </c>
      <c r="E116" s="170" t="s">
        <v>84</v>
      </c>
      <c r="F116" s="171">
        <v>6.32</v>
      </c>
      <c r="G116" s="112">
        <f t="shared" si="7"/>
        <v>0.34760000000000008</v>
      </c>
      <c r="I116" s="182" t="s">
        <v>79</v>
      </c>
      <c r="J116" s="183">
        <v>3.84</v>
      </c>
      <c r="K116" s="112">
        <f t="shared" si="8"/>
        <v>0.21119999999999997</v>
      </c>
      <c r="M116" s="182" t="s">
        <v>84</v>
      </c>
      <c r="N116" s="183">
        <v>29.15</v>
      </c>
      <c r="O116" s="112">
        <f t="shared" si="9"/>
        <v>1.6032499999999998</v>
      </c>
      <c r="Q116" s="182" t="s">
        <v>120</v>
      </c>
      <c r="R116" s="183">
        <v>4.34</v>
      </c>
      <c r="S116" s="112">
        <f t="shared" si="10"/>
        <v>0.23869999999999997</v>
      </c>
    </row>
    <row r="117" spans="1:19" x14ac:dyDescent="0.3">
      <c r="A117" s="170" t="s">
        <v>474</v>
      </c>
      <c r="B117" s="171">
        <v>10.5</v>
      </c>
      <c r="C117" s="149">
        <f t="shared" si="6"/>
        <v>0.57750000000000001</v>
      </c>
      <c r="E117" s="170" t="s">
        <v>84</v>
      </c>
      <c r="F117" s="171">
        <v>42.856000000000002</v>
      </c>
      <c r="G117" s="112">
        <f t="shared" si="7"/>
        <v>2.3570799999999998</v>
      </c>
      <c r="I117" s="182" t="s">
        <v>107</v>
      </c>
      <c r="J117" s="183">
        <v>2814.2530000000002</v>
      </c>
      <c r="K117" s="112">
        <f t="shared" si="8"/>
        <v>154.78391500000001</v>
      </c>
      <c r="M117" s="182" t="s">
        <v>486</v>
      </c>
      <c r="N117" s="183">
        <v>76.989999999999995</v>
      </c>
      <c r="O117" s="112">
        <f t="shared" si="9"/>
        <v>4.2344499999999998</v>
      </c>
      <c r="Q117" s="182" t="s">
        <v>107</v>
      </c>
      <c r="R117" s="183">
        <v>38.409999999999997</v>
      </c>
      <c r="S117" s="112">
        <f t="shared" si="10"/>
        <v>2.1125500000000001</v>
      </c>
    </row>
    <row r="118" spans="1:19" x14ac:dyDescent="0.3">
      <c r="A118" s="170" t="s">
        <v>59</v>
      </c>
      <c r="B118" s="171">
        <v>46.789000000000001</v>
      </c>
      <c r="C118" s="149">
        <f t="shared" si="6"/>
        <v>2.5733949999999997</v>
      </c>
      <c r="E118" s="170" t="s">
        <v>84</v>
      </c>
      <c r="F118" s="171">
        <v>31.35</v>
      </c>
      <c r="G118" s="112">
        <f t="shared" si="7"/>
        <v>1.7242500000000001</v>
      </c>
      <c r="I118" s="182" t="s">
        <v>487</v>
      </c>
      <c r="J118" s="183">
        <v>2</v>
      </c>
      <c r="K118" s="112">
        <f t="shared" si="8"/>
        <v>0.11</v>
      </c>
      <c r="M118" s="182" t="s">
        <v>486</v>
      </c>
      <c r="N118" s="183">
        <v>15.48</v>
      </c>
      <c r="O118" s="112">
        <f t="shared" si="9"/>
        <v>0.85140000000000005</v>
      </c>
      <c r="Q118" s="182" t="s">
        <v>500</v>
      </c>
      <c r="R118" s="183">
        <v>11.85</v>
      </c>
      <c r="S118" s="112">
        <f t="shared" si="10"/>
        <v>0.65174999999999994</v>
      </c>
    </row>
    <row r="119" spans="1:19" x14ac:dyDescent="0.3">
      <c r="A119" s="170" t="s">
        <v>84</v>
      </c>
      <c r="B119" s="171">
        <v>11.51</v>
      </c>
      <c r="C119" s="149">
        <f t="shared" si="6"/>
        <v>0.63305</v>
      </c>
      <c r="E119" s="170" t="s">
        <v>84</v>
      </c>
      <c r="F119" s="171">
        <v>5.0199999999999996</v>
      </c>
      <c r="G119" s="112">
        <f t="shared" si="7"/>
        <v>0.27610000000000001</v>
      </c>
      <c r="I119" s="182" t="s">
        <v>79</v>
      </c>
      <c r="J119" s="183">
        <v>1.413</v>
      </c>
      <c r="K119" s="112">
        <f t="shared" si="8"/>
        <v>7.7715000000000006E-2</v>
      </c>
      <c r="M119" s="182" t="s">
        <v>84</v>
      </c>
      <c r="N119" s="183">
        <v>8.4600000000000009</v>
      </c>
      <c r="O119" s="112">
        <f t="shared" si="9"/>
        <v>0.46529999999999999</v>
      </c>
      <c r="Q119" s="182" t="s">
        <v>494</v>
      </c>
      <c r="R119" s="183">
        <v>19.809999999999999</v>
      </c>
      <c r="S119" s="112">
        <f t="shared" si="10"/>
        <v>1.08955</v>
      </c>
    </row>
    <row r="120" spans="1:19" x14ac:dyDescent="0.3">
      <c r="A120" s="170" t="s">
        <v>486</v>
      </c>
      <c r="B120" s="171">
        <v>52.26</v>
      </c>
      <c r="C120" s="149">
        <f t="shared" si="6"/>
        <v>2.8742999999999999</v>
      </c>
      <c r="I120" s="182" t="s">
        <v>79</v>
      </c>
      <c r="J120" s="183">
        <v>70.959999999999994</v>
      </c>
      <c r="K120" s="112">
        <f t="shared" si="8"/>
        <v>3.9027999999999996</v>
      </c>
      <c r="M120" s="182" t="s">
        <v>84</v>
      </c>
      <c r="N120" s="183">
        <v>4.04</v>
      </c>
      <c r="O120" s="112">
        <f t="shared" si="9"/>
        <v>0.22219999999999998</v>
      </c>
      <c r="Q120" s="182" t="s">
        <v>69</v>
      </c>
      <c r="R120" s="183">
        <v>5.88</v>
      </c>
      <c r="S120" s="112">
        <f t="shared" si="10"/>
        <v>0.32339999999999997</v>
      </c>
    </row>
    <row r="121" spans="1:19" x14ac:dyDescent="0.3">
      <c r="A121" s="170" t="s">
        <v>84</v>
      </c>
      <c r="B121" s="171">
        <v>3.5510000000000002</v>
      </c>
      <c r="C121" s="149">
        <f t="shared" si="6"/>
        <v>0.19530500000000001</v>
      </c>
      <c r="I121" s="182" t="s">
        <v>488</v>
      </c>
      <c r="J121" s="183">
        <v>2.2000000000000002</v>
      </c>
      <c r="K121" s="112">
        <f t="shared" si="8"/>
        <v>0.12100000000000001</v>
      </c>
      <c r="M121" s="182" t="s">
        <v>84</v>
      </c>
      <c r="N121" s="183">
        <v>22.13</v>
      </c>
      <c r="O121" s="112">
        <f t="shared" si="9"/>
        <v>1.21715</v>
      </c>
      <c r="Q121" s="182" t="s">
        <v>356</v>
      </c>
      <c r="R121" s="183">
        <v>0.24</v>
      </c>
      <c r="S121" s="112">
        <f t="shared" si="10"/>
        <v>1.3199999999999998E-2</v>
      </c>
    </row>
    <row r="122" spans="1:19" x14ac:dyDescent="0.3">
      <c r="A122" s="170" t="s">
        <v>166</v>
      </c>
      <c r="B122" s="171">
        <v>0.20499999999999999</v>
      </c>
      <c r="C122" s="149">
        <f t="shared" si="6"/>
        <v>1.1275E-2</v>
      </c>
      <c r="I122" s="182" t="s">
        <v>84</v>
      </c>
      <c r="J122" s="183">
        <v>5.44</v>
      </c>
      <c r="K122" s="112">
        <f t="shared" si="8"/>
        <v>0.29920000000000002</v>
      </c>
      <c r="M122" s="182" t="s">
        <v>84</v>
      </c>
      <c r="N122" s="183">
        <v>3.835</v>
      </c>
      <c r="O122" s="112">
        <f t="shared" si="9"/>
        <v>0.210925</v>
      </c>
      <c r="Q122" s="182" t="s">
        <v>356</v>
      </c>
      <c r="R122" s="183">
        <v>2.782</v>
      </c>
      <c r="S122" s="112">
        <f t="shared" si="10"/>
        <v>0.15301000000000001</v>
      </c>
    </row>
    <row r="123" spans="1:19" x14ac:dyDescent="0.3">
      <c r="A123" s="170" t="s">
        <v>84</v>
      </c>
      <c r="B123" s="171">
        <v>0.48699999999999999</v>
      </c>
      <c r="C123" s="149">
        <f t="shared" si="6"/>
        <v>2.6785E-2</v>
      </c>
      <c r="I123" s="182" t="s">
        <v>84</v>
      </c>
      <c r="J123" s="183">
        <v>3.2</v>
      </c>
      <c r="K123" s="112">
        <f t="shared" si="8"/>
        <v>0.17600000000000002</v>
      </c>
      <c r="M123" s="182" t="s">
        <v>79</v>
      </c>
      <c r="N123" s="183">
        <v>126.68</v>
      </c>
      <c r="O123" s="112">
        <f t="shared" si="9"/>
        <v>6.9674000000000005</v>
      </c>
      <c r="Q123" s="182" t="s">
        <v>356</v>
      </c>
      <c r="R123" s="183">
        <v>6.2</v>
      </c>
      <c r="S123" s="112">
        <f t="shared" si="10"/>
        <v>0.34100000000000003</v>
      </c>
    </row>
    <row r="124" spans="1:19" x14ac:dyDescent="0.3">
      <c r="A124" s="170" t="s">
        <v>84</v>
      </c>
      <c r="B124" s="171">
        <v>2.3650000000000002</v>
      </c>
      <c r="C124" s="149">
        <f t="shared" si="6"/>
        <v>0.130075</v>
      </c>
      <c r="I124" s="182" t="s">
        <v>84</v>
      </c>
      <c r="J124" s="183">
        <v>4.83</v>
      </c>
      <c r="K124" s="112">
        <f t="shared" si="8"/>
        <v>0.26565</v>
      </c>
      <c r="M124" s="182" t="s">
        <v>79</v>
      </c>
      <c r="N124" s="183">
        <v>2.85</v>
      </c>
      <c r="O124" s="112">
        <f t="shared" si="9"/>
        <v>0.15675</v>
      </c>
      <c r="Q124" s="182" t="s">
        <v>107</v>
      </c>
      <c r="R124" s="183">
        <v>16.760000000000002</v>
      </c>
      <c r="S124" s="112">
        <f t="shared" si="10"/>
        <v>0.92180000000000006</v>
      </c>
    </row>
    <row r="125" spans="1:19" x14ac:dyDescent="0.3">
      <c r="A125" s="170" t="s">
        <v>84</v>
      </c>
      <c r="B125" s="171">
        <v>2.0499999999999998</v>
      </c>
      <c r="C125" s="149">
        <f t="shared" si="6"/>
        <v>0.11274999999999999</v>
      </c>
      <c r="I125" s="182" t="s">
        <v>84</v>
      </c>
      <c r="J125" s="183">
        <v>45.18</v>
      </c>
      <c r="K125" s="112">
        <f t="shared" si="8"/>
        <v>2.4849000000000001</v>
      </c>
      <c r="M125" s="182" t="s">
        <v>509</v>
      </c>
      <c r="N125" s="183">
        <v>11.52</v>
      </c>
      <c r="O125" s="112">
        <f t="shared" si="9"/>
        <v>0.63359999999999994</v>
      </c>
      <c r="Q125" s="182" t="s">
        <v>172</v>
      </c>
      <c r="R125" s="183">
        <v>1028.22</v>
      </c>
      <c r="S125" s="112">
        <f t="shared" si="10"/>
        <v>56.552100000000003</v>
      </c>
    </row>
    <row r="126" spans="1:19" x14ac:dyDescent="0.3">
      <c r="A126" s="170" t="s">
        <v>174</v>
      </c>
      <c r="B126" s="171">
        <v>0.1</v>
      </c>
      <c r="C126" s="149">
        <f t="shared" si="6"/>
        <v>5.5000000000000005E-3</v>
      </c>
      <c r="I126" s="182" t="s">
        <v>84</v>
      </c>
      <c r="J126" s="183">
        <v>23.65</v>
      </c>
      <c r="K126" s="112">
        <f t="shared" si="8"/>
        <v>1.3007499999999999</v>
      </c>
      <c r="M126" s="182" t="s">
        <v>107</v>
      </c>
      <c r="N126" s="183">
        <v>3.3519999999999999</v>
      </c>
      <c r="O126" s="112">
        <f t="shared" si="9"/>
        <v>0.18436</v>
      </c>
      <c r="Q126" s="182" t="s">
        <v>514</v>
      </c>
      <c r="R126" s="183">
        <v>1.04</v>
      </c>
      <c r="S126" s="112">
        <f t="shared" si="10"/>
        <v>5.7200000000000008E-2</v>
      </c>
    </row>
    <row r="127" spans="1:19" x14ac:dyDescent="0.3">
      <c r="A127" s="170" t="s">
        <v>474</v>
      </c>
      <c r="B127" s="171">
        <v>0.22</v>
      </c>
      <c r="C127" s="149">
        <f t="shared" si="6"/>
        <v>1.21E-2</v>
      </c>
      <c r="I127" s="182" t="s">
        <v>84</v>
      </c>
      <c r="J127" s="183">
        <v>4.01</v>
      </c>
      <c r="K127" s="112">
        <f t="shared" si="8"/>
        <v>0.22055</v>
      </c>
      <c r="M127" s="182" t="s">
        <v>79</v>
      </c>
      <c r="N127" s="183">
        <v>10.606999999999999</v>
      </c>
      <c r="O127" s="112">
        <f t="shared" si="9"/>
        <v>0.58338499999999993</v>
      </c>
      <c r="Q127" s="182" t="s">
        <v>107</v>
      </c>
      <c r="R127" s="183">
        <v>15.6</v>
      </c>
      <c r="S127" s="112">
        <f t="shared" si="10"/>
        <v>0.85799999999999998</v>
      </c>
    </row>
    <row r="128" spans="1:19" x14ac:dyDescent="0.3">
      <c r="A128" s="170" t="s">
        <v>79</v>
      </c>
      <c r="B128" s="171">
        <v>88.82</v>
      </c>
      <c r="C128" s="149">
        <f t="shared" si="6"/>
        <v>4.8850999999999996</v>
      </c>
      <c r="M128" s="182" t="s">
        <v>79</v>
      </c>
      <c r="N128" s="183">
        <v>81.040000000000006</v>
      </c>
      <c r="O128" s="112">
        <f t="shared" si="9"/>
        <v>4.4572000000000003</v>
      </c>
      <c r="Q128" s="182" t="s">
        <v>84</v>
      </c>
      <c r="R128" s="183">
        <v>28.401</v>
      </c>
      <c r="S128" s="112">
        <f t="shared" si="10"/>
        <v>1.562055</v>
      </c>
    </row>
    <row r="129" spans="1:19" x14ac:dyDescent="0.3">
      <c r="A129" s="170" t="s">
        <v>79</v>
      </c>
      <c r="B129" s="171">
        <v>41.04</v>
      </c>
      <c r="C129" s="149">
        <f t="shared" si="6"/>
        <v>2.2572000000000001</v>
      </c>
      <c r="M129" s="182" t="s">
        <v>488</v>
      </c>
      <c r="N129" s="183">
        <v>14.1</v>
      </c>
      <c r="O129" s="112">
        <f t="shared" si="9"/>
        <v>0.77549999999999997</v>
      </c>
      <c r="Q129" s="182" t="s">
        <v>486</v>
      </c>
      <c r="R129" s="183">
        <v>49.96</v>
      </c>
      <c r="S129" s="112">
        <f t="shared" si="10"/>
        <v>2.7478000000000002</v>
      </c>
    </row>
    <row r="130" spans="1:19" x14ac:dyDescent="0.3">
      <c r="A130" s="170" t="s">
        <v>487</v>
      </c>
      <c r="B130" s="171">
        <v>9</v>
      </c>
      <c r="C130" s="149">
        <f t="shared" si="6"/>
        <v>0.495</v>
      </c>
      <c r="M130" s="182" t="s">
        <v>84</v>
      </c>
      <c r="N130" s="183">
        <v>10.63</v>
      </c>
      <c r="O130" s="112">
        <f t="shared" si="9"/>
        <v>0.58465</v>
      </c>
      <c r="Q130" s="182" t="s">
        <v>84</v>
      </c>
      <c r="R130" s="183">
        <v>14.282</v>
      </c>
      <c r="S130" s="112">
        <f t="shared" si="10"/>
        <v>0.78551000000000004</v>
      </c>
    </row>
    <row r="131" spans="1:19" x14ac:dyDescent="0.3">
      <c r="A131" s="170" t="s">
        <v>79</v>
      </c>
      <c r="B131" s="171">
        <v>17.483000000000001</v>
      </c>
      <c r="C131" s="149">
        <f t="shared" si="6"/>
        <v>0.96156500000000011</v>
      </c>
      <c r="M131" s="182" t="s">
        <v>84</v>
      </c>
      <c r="N131" s="183">
        <v>3.4750000000000001</v>
      </c>
      <c r="O131" s="112">
        <f t="shared" si="9"/>
        <v>0.19112500000000002</v>
      </c>
      <c r="Q131" s="182" t="s">
        <v>84</v>
      </c>
      <c r="R131" s="183">
        <v>3.59</v>
      </c>
      <c r="S131" s="112">
        <f t="shared" si="10"/>
        <v>0.19744999999999999</v>
      </c>
    </row>
    <row r="132" spans="1:19" x14ac:dyDescent="0.3">
      <c r="A132" s="170" t="s">
        <v>79</v>
      </c>
      <c r="B132" s="171">
        <v>27.16</v>
      </c>
      <c r="C132" s="149">
        <f t="shared" si="6"/>
        <v>1.4938</v>
      </c>
      <c r="M132" s="182" t="s">
        <v>84</v>
      </c>
      <c r="N132" s="183">
        <v>4.3550000000000004</v>
      </c>
      <c r="O132" s="112">
        <f t="shared" si="9"/>
        <v>0.23952500000000002</v>
      </c>
      <c r="Q132" s="182" t="s">
        <v>84</v>
      </c>
      <c r="R132" s="183">
        <v>25.82</v>
      </c>
      <c r="S132" s="112">
        <f t="shared" si="10"/>
        <v>1.4200999999999999</v>
      </c>
    </row>
    <row r="133" spans="1:19" x14ac:dyDescent="0.3">
      <c r="A133" s="170" t="s">
        <v>488</v>
      </c>
      <c r="B133" s="171">
        <v>6.1</v>
      </c>
      <c r="C133" s="149">
        <f t="shared" si="6"/>
        <v>0.33549999999999996</v>
      </c>
      <c r="M133" s="182" t="s">
        <v>84</v>
      </c>
      <c r="N133" s="183">
        <v>63.91</v>
      </c>
      <c r="O133" s="112">
        <f t="shared" si="9"/>
        <v>3.51505</v>
      </c>
      <c r="Q133" s="182" t="s">
        <v>84</v>
      </c>
      <c r="R133" s="183">
        <v>4.1745999999999999</v>
      </c>
      <c r="S133" s="112">
        <f t="shared" si="10"/>
        <v>0.229603</v>
      </c>
    </row>
    <row r="134" spans="1:19" x14ac:dyDescent="0.3">
      <c r="A134" s="170" t="s">
        <v>84</v>
      </c>
      <c r="B134" s="171">
        <v>1.595</v>
      </c>
      <c r="C134" s="149">
        <f t="shared" si="6"/>
        <v>8.7724999999999997E-2</v>
      </c>
      <c r="M134" s="182" t="s">
        <v>84</v>
      </c>
      <c r="N134" s="183">
        <v>20.350000000000001</v>
      </c>
      <c r="O134" s="112">
        <f t="shared" si="9"/>
        <v>1.1192500000000001</v>
      </c>
      <c r="Q134" s="182" t="s">
        <v>79</v>
      </c>
      <c r="R134" s="183">
        <v>30.08</v>
      </c>
      <c r="S134" s="112">
        <f t="shared" si="10"/>
        <v>1.6543999999999999</v>
      </c>
    </row>
    <row r="135" spans="1:19" x14ac:dyDescent="0.3">
      <c r="A135" s="170" t="s">
        <v>174</v>
      </c>
      <c r="B135" s="171">
        <v>0.1</v>
      </c>
      <c r="C135" s="149">
        <f t="shared" si="6"/>
        <v>5.5000000000000005E-3</v>
      </c>
      <c r="M135" s="182" t="s">
        <v>84</v>
      </c>
      <c r="N135" s="183">
        <v>5.4749999999999996</v>
      </c>
      <c r="O135" s="112">
        <f t="shared" si="9"/>
        <v>0.30112499999999998</v>
      </c>
      <c r="Q135" s="182" t="s">
        <v>79</v>
      </c>
      <c r="R135" s="183">
        <v>3.5</v>
      </c>
      <c r="S135" s="112">
        <f t="shared" si="10"/>
        <v>0.1925</v>
      </c>
    </row>
    <row r="136" spans="1:19" x14ac:dyDescent="0.3">
      <c r="A136" s="170" t="s">
        <v>133</v>
      </c>
      <c r="B136" s="171">
        <v>10.72</v>
      </c>
      <c r="C136" s="149">
        <f t="shared" si="6"/>
        <v>0.58960000000000001</v>
      </c>
      <c r="M136" s="182" t="s">
        <v>111</v>
      </c>
      <c r="N136" s="183">
        <v>199.08</v>
      </c>
      <c r="O136" s="112">
        <f t="shared" si="9"/>
        <v>10.949400000000001</v>
      </c>
      <c r="Q136" s="182" t="s">
        <v>509</v>
      </c>
      <c r="R136" s="183">
        <v>20.3</v>
      </c>
      <c r="S136" s="112">
        <f t="shared" si="10"/>
        <v>1.1165</v>
      </c>
    </row>
    <row r="137" spans="1:19" x14ac:dyDescent="0.3">
      <c r="A137" s="170" t="s">
        <v>84</v>
      </c>
      <c r="B137" s="171">
        <v>0.495</v>
      </c>
      <c r="C137" s="149">
        <f t="shared" si="6"/>
        <v>2.7225000000000003E-2</v>
      </c>
      <c r="Q137" s="182" t="s">
        <v>515</v>
      </c>
      <c r="R137" s="183">
        <v>58.44</v>
      </c>
      <c r="S137" s="112">
        <f t="shared" si="10"/>
        <v>3.2141999999999995</v>
      </c>
    </row>
    <row r="138" spans="1:19" x14ac:dyDescent="0.3">
      <c r="A138" s="170" t="s">
        <v>84</v>
      </c>
      <c r="B138" s="171">
        <v>1.03</v>
      </c>
      <c r="C138" s="149">
        <f t="shared" si="6"/>
        <v>5.6649999999999999E-2</v>
      </c>
      <c r="Q138" s="182" t="s">
        <v>164</v>
      </c>
      <c r="R138" s="183">
        <v>1.34</v>
      </c>
      <c r="S138" s="112">
        <f t="shared" si="10"/>
        <v>7.3700000000000002E-2</v>
      </c>
    </row>
    <row r="139" spans="1:19" x14ac:dyDescent="0.3">
      <c r="A139" s="170" t="s">
        <v>84</v>
      </c>
      <c r="B139" s="171">
        <v>4.0149999999999997</v>
      </c>
      <c r="C139" s="149">
        <f t="shared" si="6"/>
        <v>0.22082499999999999</v>
      </c>
      <c r="Q139" s="182" t="s">
        <v>79</v>
      </c>
      <c r="R139" s="183">
        <v>10.590999999999999</v>
      </c>
      <c r="S139" s="112">
        <f t="shared" si="10"/>
        <v>0.58250499999999994</v>
      </c>
    </row>
    <row r="140" spans="1:19" x14ac:dyDescent="0.3">
      <c r="A140" s="170" t="s">
        <v>84</v>
      </c>
      <c r="B140" s="171">
        <v>18.983000000000001</v>
      </c>
      <c r="C140" s="149">
        <f t="shared" si="6"/>
        <v>1.044065</v>
      </c>
      <c r="Q140" s="182" t="s">
        <v>79</v>
      </c>
      <c r="R140" s="183">
        <v>75.069999999999993</v>
      </c>
      <c r="S140" s="112">
        <f t="shared" si="10"/>
        <v>4.1288499999999999</v>
      </c>
    </row>
    <row r="141" spans="1:19" x14ac:dyDescent="0.3">
      <c r="A141" s="170" t="s">
        <v>84</v>
      </c>
      <c r="B141" s="171">
        <v>1.78</v>
      </c>
      <c r="C141" s="149">
        <f t="shared" si="6"/>
        <v>9.7900000000000015E-2</v>
      </c>
      <c r="Q141" s="182" t="s">
        <v>488</v>
      </c>
      <c r="R141" s="183">
        <v>22.78</v>
      </c>
      <c r="S141" s="112">
        <f t="shared" si="10"/>
        <v>1.2529000000000001</v>
      </c>
    </row>
    <row r="142" spans="1:19" x14ac:dyDescent="0.3">
      <c r="A142" s="170" t="s">
        <v>174</v>
      </c>
      <c r="B142" s="171">
        <v>0.1</v>
      </c>
      <c r="C142" s="149">
        <f t="shared" si="6"/>
        <v>5.5000000000000005E-3</v>
      </c>
      <c r="Q142" s="182" t="s">
        <v>84</v>
      </c>
      <c r="R142" s="183">
        <v>11.228</v>
      </c>
      <c r="S142" s="112">
        <f t="shared" si="10"/>
        <v>0.61753999999999998</v>
      </c>
    </row>
    <row r="143" spans="1:19" x14ac:dyDescent="0.3">
      <c r="Q143" s="182" t="s">
        <v>84</v>
      </c>
      <c r="R143" s="183">
        <v>3.5508999999999999</v>
      </c>
      <c r="S143" s="112">
        <f t="shared" si="10"/>
        <v>0.19529949999999999</v>
      </c>
    </row>
    <row r="144" spans="1:19" x14ac:dyDescent="0.3">
      <c r="A144" s="33" t="s">
        <v>665</v>
      </c>
      <c r="Q144" s="182" t="s">
        <v>84</v>
      </c>
      <c r="R144" s="183">
        <v>4.1727999999999996</v>
      </c>
      <c r="S144" s="112">
        <f t="shared" si="10"/>
        <v>0.22950399999999999</v>
      </c>
    </row>
    <row r="145" spans="1:19" x14ac:dyDescent="0.3">
      <c r="Q145" s="182" t="s">
        <v>84</v>
      </c>
      <c r="R145" s="183">
        <v>56.98</v>
      </c>
      <c r="S145" s="112">
        <f t="shared" si="10"/>
        <v>3.1338999999999997</v>
      </c>
    </row>
    <row r="146" spans="1:19" x14ac:dyDescent="0.3">
      <c r="Q146" s="182" t="s">
        <v>84</v>
      </c>
      <c r="R146" s="183">
        <v>44.75</v>
      </c>
      <c r="S146" s="112">
        <f t="shared" si="10"/>
        <v>2.4612500000000002</v>
      </c>
    </row>
    <row r="149" spans="1:19" x14ac:dyDescent="0.3">
      <c r="A149" s="64" t="s">
        <v>558</v>
      </c>
    </row>
    <row r="150" spans="1:19" x14ac:dyDescent="0.3">
      <c r="A150" s="64" t="s">
        <v>666</v>
      </c>
    </row>
    <row r="151" spans="1:19" x14ac:dyDescent="0.3">
      <c r="A151" s="110" t="s">
        <v>327</v>
      </c>
    </row>
    <row r="152" spans="1:19" x14ac:dyDescent="0.3">
      <c r="A152" s="126" t="s">
        <v>536</v>
      </c>
      <c r="B152" s="126" t="s">
        <v>533</v>
      </c>
      <c r="C152" s="126" t="s">
        <v>362</v>
      </c>
      <c r="D152" s="126" t="s">
        <v>363</v>
      </c>
      <c r="E152" s="126" t="s">
        <v>364</v>
      </c>
      <c r="F152" s="126" t="s">
        <v>365</v>
      </c>
    </row>
    <row r="153" spans="1:19" x14ac:dyDescent="0.3">
      <c r="A153" s="92" t="s">
        <v>559</v>
      </c>
      <c r="B153" s="112">
        <f>SUM(B27:B142)</f>
        <v>13760.589999999997</v>
      </c>
      <c r="C153" s="112">
        <f>SUM(F27:F119)</f>
        <v>13393.185500000003</v>
      </c>
      <c r="D153" s="112">
        <f>SUM(J27:J127)</f>
        <v>24306.431499999995</v>
      </c>
      <c r="E153" s="112">
        <f>SUM(N27:N136)</f>
        <v>15692.472999999998</v>
      </c>
      <c r="F153" s="112">
        <f>SUM(R27:R146)</f>
        <v>18352.790099999991</v>
      </c>
    </row>
    <row r="154" spans="1:19" x14ac:dyDescent="0.3">
      <c r="A154" s="92"/>
      <c r="B154" s="93"/>
      <c r="C154" s="93"/>
      <c r="D154" s="93"/>
      <c r="E154" s="93"/>
      <c r="F154" s="93"/>
    </row>
    <row r="155" spans="1:19" x14ac:dyDescent="0.3">
      <c r="A155" s="103" t="s">
        <v>561</v>
      </c>
      <c r="B155" s="104">
        <f>B153*5.5/100</f>
        <v>756.83244999999977</v>
      </c>
      <c r="C155" s="104">
        <f>C153*5.5/100</f>
        <v>736.62520250000011</v>
      </c>
      <c r="D155" s="104">
        <f>D153*5.5/100</f>
        <v>1336.8537324999998</v>
      </c>
      <c r="E155" s="104">
        <f>E153*5.5/100</f>
        <v>863.08601499999986</v>
      </c>
      <c r="F155" s="104">
        <f>F153*5.5/100</f>
        <v>1009.4034554999995</v>
      </c>
    </row>
    <row r="156" spans="1:19" s="190" customFormat="1" x14ac:dyDescent="0.3">
      <c r="B156" s="191"/>
      <c r="C156" s="191"/>
      <c r="D156" s="191"/>
      <c r="E156" s="191"/>
      <c r="F156" s="191"/>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workbookViewId="0">
      <selection activeCell="B6" sqref="B6:B23"/>
    </sheetView>
  </sheetViews>
  <sheetFormatPr defaultRowHeight="15" x14ac:dyDescent="0.25"/>
  <cols>
    <col min="2" max="2" width="62.28515625" customWidth="1"/>
    <col min="3" max="3" width="10" bestFit="1" customWidth="1"/>
  </cols>
  <sheetData>
    <row r="1" spans="1:7" ht="16.5" x14ac:dyDescent="0.3">
      <c r="A1" s="64" t="s">
        <v>710</v>
      </c>
    </row>
    <row r="2" spans="1:7" x14ac:dyDescent="0.25">
      <c r="A2" s="66" t="s">
        <v>702</v>
      </c>
    </row>
    <row r="4" spans="1:7" x14ac:dyDescent="0.25">
      <c r="B4" s="58" t="s">
        <v>701</v>
      </c>
      <c r="C4" s="59">
        <v>2018</v>
      </c>
      <c r="D4" s="59">
        <v>2019</v>
      </c>
      <c r="E4" s="60">
        <v>2020</v>
      </c>
      <c r="F4" s="60">
        <v>2021</v>
      </c>
      <c r="G4" s="60">
        <v>2022</v>
      </c>
    </row>
    <row r="5" spans="1:7" ht="25.5" x14ac:dyDescent="0.25">
      <c r="B5" s="67" t="s">
        <v>716</v>
      </c>
      <c r="C5" s="68">
        <f>SUM(C6:C23)</f>
        <v>106388.43480000003</v>
      </c>
      <c r="D5" s="68">
        <f t="shared" ref="D5:F5" si="0">SUM(D6:D23)</f>
        <v>88983.074200000032</v>
      </c>
      <c r="E5" s="68">
        <f t="shared" si="0"/>
        <v>74630.952499999999</v>
      </c>
      <c r="F5" s="68">
        <f t="shared" si="0"/>
        <v>93891.970399999991</v>
      </c>
      <c r="G5" s="68">
        <f>SUM(G6:G23)</f>
        <v>96330.007299999968</v>
      </c>
    </row>
    <row r="6" spans="1:7" x14ac:dyDescent="0.25">
      <c r="A6">
        <v>1</v>
      </c>
      <c r="B6" s="71" t="s">
        <v>717</v>
      </c>
      <c r="C6" s="55">
        <v>771.76</v>
      </c>
      <c r="D6" s="55">
        <v>2096.75</v>
      </c>
      <c r="E6" s="55">
        <v>1773.2999999999997</v>
      </c>
      <c r="F6" s="55">
        <v>2742.4500000000003</v>
      </c>
      <c r="G6" s="55">
        <v>6281.45</v>
      </c>
    </row>
    <row r="7" spans="1:7" x14ac:dyDescent="0.25">
      <c r="A7">
        <v>2</v>
      </c>
      <c r="B7" s="71" t="s">
        <v>718</v>
      </c>
      <c r="C7" s="55">
        <v>26.2</v>
      </c>
      <c r="D7" s="55">
        <v>760.3900000000001</v>
      </c>
      <c r="E7" s="55">
        <v>1630.73</v>
      </c>
      <c r="F7" s="55">
        <v>126.8</v>
      </c>
      <c r="G7" s="55">
        <v>117.85000000000001</v>
      </c>
    </row>
    <row r="8" spans="1:7" x14ac:dyDescent="0.25">
      <c r="A8">
        <v>3</v>
      </c>
      <c r="B8" s="71" t="s">
        <v>719</v>
      </c>
      <c r="C8" s="55">
        <v>2</v>
      </c>
      <c r="D8" s="55">
        <v>0</v>
      </c>
      <c r="E8" s="55">
        <v>226.56</v>
      </c>
      <c r="F8" s="55">
        <v>0</v>
      </c>
      <c r="G8" s="55">
        <v>0</v>
      </c>
    </row>
    <row r="9" spans="1:7" ht="16.5" customHeight="1" x14ac:dyDescent="0.25">
      <c r="A9">
        <v>4</v>
      </c>
      <c r="B9" s="71" t="s">
        <v>720</v>
      </c>
      <c r="C9" s="55">
        <v>11561.770999999999</v>
      </c>
      <c r="D9" s="55">
        <v>12686.592999999997</v>
      </c>
      <c r="E9" s="55">
        <v>13663.442999999997</v>
      </c>
      <c r="F9" s="55">
        <v>21111.856</v>
      </c>
      <c r="G9" s="55">
        <v>19238.254399999998</v>
      </c>
    </row>
    <row r="10" spans="1:7" x14ac:dyDescent="0.25">
      <c r="A10">
        <v>5</v>
      </c>
      <c r="B10" s="71" t="s">
        <v>721</v>
      </c>
      <c r="C10" s="55">
        <v>351.02000000000004</v>
      </c>
      <c r="D10" s="55">
        <v>93.14</v>
      </c>
      <c r="E10" s="55">
        <v>194.05499999999998</v>
      </c>
      <c r="F10" s="55">
        <v>980.32499999999993</v>
      </c>
      <c r="G10" s="55">
        <v>468.67000000000007</v>
      </c>
    </row>
    <row r="11" spans="1:7" x14ac:dyDescent="0.25">
      <c r="A11">
        <v>6</v>
      </c>
      <c r="B11" s="71" t="s">
        <v>722</v>
      </c>
      <c r="C11" s="55">
        <v>1926.29</v>
      </c>
      <c r="D11" s="55">
        <v>83.54</v>
      </c>
      <c r="E11" s="55">
        <v>1589.01</v>
      </c>
      <c r="F11" s="55">
        <v>1480.1479999999999</v>
      </c>
      <c r="G11" s="55">
        <v>4.16</v>
      </c>
    </row>
    <row r="12" spans="1:7" x14ac:dyDescent="0.25">
      <c r="A12">
        <v>7</v>
      </c>
      <c r="B12" s="71" t="s">
        <v>723</v>
      </c>
      <c r="C12" s="55">
        <v>56.51</v>
      </c>
      <c r="D12" s="55">
        <v>28.61</v>
      </c>
      <c r="E12" s="55">
        <v>68.36</v>
      </c>
      <c r="F12" s="55">
        <v>99.1999</v>
      </c>
      <c r="G12" s="55">
        <v>36.914999999999999</v>
      </c>
    </row>
    <row r="13" spans="1:7" x14ac:dyDescent="0.25">
      <c r="A13">
        <v>8</v>
      </c>
      <c r="B13" s="71" t="s">
        <v>724</v>
      </c>
      <c r="C13" s="55">
        <v>281.4661999999999</v>
      </c>
      <c r="D13" s="55">
        <v>148.82599999999999</v>
      </c>
      <c r="E13" s="55">
        <v>107.2894</v>
      </c>
      <c r="F13" s="55">
        <v>219.3312</v>
      </c>
      <c r="G13" s="55">
        <v>14.723800000000001</v>
      </c>
    </row>
    <row r="14" spans="1:7" x14ac:dyDescent="0.25">
      <c r="A14">
        <v>9</v>
      </c>
      <c r="B14" s="71" t="s">
        <v>725</v>
      </c>
      <c r="C14" s="55">
        <v>3229.4779000000003</v>
      </c>
      <c r="D14" s="55">
        <v>1153.4512999999999</v>
      </c>
      <c r="E14" s="55">
        <v>701.14429999999993</v>
      </c>
      <c r="F14" s="55">
        <v>833.18420000000003</v>
      </c>
      <c r="G14" s="55">
        <v>497.44110000000001</v>
      </c>
    </row>
    <row r="15" spans="1:7" x14ac:dyDescent="0.25">
      <c r="A15">
        <v>10</v>
      </c>
      <c r="B15" s="71" t="s">
        <v>726</v>
      </c>
      <c r="C15" s="55">
        <v>1.345</v>
      </c>
      <c r="D15" s="55">
        <v>41.686900000000001</v>
      </c>
      <c r="E15" s="55">
        <v>0</v>
      </c>
      <c r="F15" s="55">
        <v>0</v>
      </c>
      <c r="G15" s="55">
        <v>4.7384000000000004</v>
      </c>
    </row>
    <row r="16" spans="1:7" x14ac:dyDescent="0.25">
      <c r="A16">
        <v>11</v>
      </c>
      <c r="B16" s="71" t="s">
        <v>727</v>
      </c>
      <c r="C16" s="55">
        <v>5.5839999999999996</v>
      </c>
      <c r="D16" s="55">
        <v>21.059000000000001</v>
      </c>
      <c r="E16" s="55">
        <v>0</v>
      </c>
      <c r="F16" s="55">
        <v>0</v>
      </c>
      <c r="G16" s="55">
        <v>0.01</v>
      </c>
    </row>
    <row r="17" spans="1:7" x14ac:dyDescent="0.25">
      <c r="A17">
        <v>12</v>
      </c>
      <c r="B17" s="71" t="s">
        <v>728</v>
      </c>
      <c r="C17" s="55">
        <v>16826.7847</v>
      </c>
      <c r="D17" s="55">
        <v>2613.3740000000003</v>
      </c>
      <c r="E17" s="55">
        <v>3515.4030000000007</v>
      </c>
      <c r="F17" s="55">
        <v>5480.116</v>
      </c>
      <c r="G17" s="55">
        <v>4189.3260000000009</v>
      </c>
    </row>
    <row r="18" spans="1:7" x14ac:dyDescent="0.25">
      <c r="A18">
        <v>13</v>
      </c>
      <c r="B18" s="71" t="s">
        <v>729</v>
      </c>
      <c r="C18" s="55">
        <v>0</v>
      </c>
      <c r="D18" s="55">
        <v>0</v>
      </c>
      <c r="E18" s="55">
        <v>0</v>
      </c>
      <c r="F18" s="55">
        <v>0</v>
      </c>
      <c r="G18" s="55">
        <v>0</v>
      </c>
    </row>
    <row r="19" spans="1:7" x14ac:dyDescent="0.25">
      <c r="A19">
        <v>14</v>
      </c>
      <c r="B19" s="71" t="s">
        <v>730</v>
      </c>
      <c r="C19" s="55">
        <v>914.83600000000001</v>
      </c>
      <c r="D19" s="55">
        <v>811.46899999999982</v>
      </c>
      <c r="E19" s="55">
        <v>602.12480000000005</v>
      </c>
      <c r="F19" s="55">
        <v>948.44600000000014</v>
      </c>
      <c r="G19" s="55">
        <v>414.47750000000002</v>
      </c>
    </row>
    <row r="20" spans="1:7" x14ac:dyDescent="0.25">
      <c r="A20">
        <v>15</v>
      </c>
      <c r="B20" s="71" t="s">
        <v>731</v>
      </c>
      <c r="C20" s="55">
        <v>0.5</v>
      </c>
      <c r="D20" s="55" t="s">
        <v>0</v>
      </c>
      <c r="E20" s="55">
        <v>14.837999999999999</v>
      </c>
      <c r="F20" s="55">
        <v>12.6911</v>
      </c>
      <c r="G20" s="55">
        <v>17.671000000000003</v>
      </c>
    </row>
    <row r="21" spans="1:7" ht="18.75" customHeight="1" x14ac:dyDescent="0.25">
      <c r="A21">
        <v>16</v>
      </c>
      <c r="B21" s="71" t="s">
        <v>732</v>
      </c>
      <c r="C21" s="55">
        <v>3.04</v>
      </c>
      <c r="D21" s="55">
        <v>27.459999999999997</v>
      </c>
      <c r="E21" s="55">
        <v>31.659999999999997</v>
      </c>
      <c r="F21" s="55">
        <v>12.21</v>
      </c>
      <c r="G21" s="55">
        <v>3.8200000000000003</v>
      </c>
    </row>
    <row r="22" spans="1:7" x14ac:dyDescent="0.25">
      <c r="A22">
        <v>17</v>
      </c>
      <c r="B22" s="71" t="s">
        <v>733</v>
      </c>
      <c r="C22" s="55">
        <v>3554.72</v>
      </c>
      <c r="D22" s="55">
        <v>2082.56</v>
      </c>
      <c r="E22" s="55">
        <v>398.83</v>
      </c>
      <c r="F22" s="55">
        <v>537.16</v>
      </c>
      <c r="G22" s="55">
        <v>431.27</v>
      </c>
    </row>
    <row r="23" spans="1:7" ht="15.75" customHeight="1" x14ac:dyDescent="0.25">
      <c r="A23">
        <v>18</v>
      </c>
      <c r="B23" s="71" t="s">
        <v>734</v>
      </c>
      <c r="C23" s="55">
        <v>66875.130000000019</v>
      </c>
      <c r="D23" s="55">
        <v>66334.165000000037</v>
      </c>
      <c r="E23" s="55">
        <v>50114.204999999994</v>
      </c>
      <c r="F23" s="55">
        <v>59308.052999999993</v>
      </c>
      <c r="G23" s="55">
        <v>64609.230099999972</v>
      </c>
    </row>
    <row r="24" spans="1:7" x14ac:dyDescent="0.25">
      <c r="B24" s="61" t="s">
        <v>736</v>
      </c>
      <c r="C24" s="55">
        <f>C5*0.35*0.002</f>
        <v>74.471904360000011</v>
      </c>
      <c r="D24" s="55">
        <f t="shared" ref="D24:F24" si="1">D5*0.35*0.002</f>
        <v>62.28815194000002</v>
      </c>
      <c r="E24" s="55">
        <f t="shared" si="1"/>
        <v>52.24166675</v>
      </c>
      <c r="F24" s="55">
        <f t="shared" si="1"/>
        <v>65.724379279999994</v>
      </c>
      <c r="G24" s="55">
        <f>G5*0.35*0.002</f>
        <v>67.431005109999973</v>
      </c>
    </row>
    <row r="26" spans="1:7" ht="16.5" x14ac:dyDescent="0.3">
      <c r="A26" s="192" t="s">
        <v>772</v>
      </c>
    </row>
    <row r="27" spans="1:7" x14ac:dyDescent="0.25">
      <c r="A27" s="51" t="s">
        <v>769</v>
      </c>
    </row>
    <row r="28" spans="1:7" x14ac:dyDescent="0.25">
      <c r="A28" s="51" t="s">
        <v>770</v>
      </c>
    </row>
    <row r="29" spans="1:7" x14ac:dyDescent="0.25">
      <c r="A29" s="51" t="s">
        <v>771</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1"/>
  <sheetViews>
    <sheetView workbookViewId="0">
      <selection activeCell="B9" sqref="B9"/>
    </sheetView>
  </sheetViews>
  <sheetFormatPr defaultRowHeight="15" x14ac:dyDescent="0.25"/>
  <cols>
    <col min="2" max="2" width="46.140625" customWidth="1"/>
  </cols>
  <sheetData>
    <row r="1" spans="1:7" ht="16.5" x14ac:dyDescent="0.3">
      <c r="A1" s="64" t="s">
        <v>711</v>
      </c>
    </row>
    <row r="2" spans="1:7" x14ac:dyDescent="0.25">
      <c r="A2" s="66" t="s">
        <v>702</v>
      </c>
    </row>
    <row r="3" spans="1:7" x14ac:dyDescent="0.25">
      <c r="A3" s="66"/>
    </row>
    <row r="4" spans="1:7" x14ac:dyDescent="0.25">
      <c r="B4" s="58" t="s">
        <v>701</v>
      </c>
      <c r="C4" s="59">
        <v>2018</v>
      </c>
      <c r="D4" s="59">
        <v>2019</v>
      </c>
      <c r="E4" s="60">
        <v>2020</v>
      </c>
      <c r="F4" s="60">
        <v>2021</v>
      </c>
      <c r="G4" s="60">
        <v>2022</v>
      </c>
    </row>
    <row r="5" spans="1:7" x14ac:dyDescent="0.25">
      <c r="B5" s="69" t="s">
        <v>712</v>
      </c>
      <c r="C5" s="70">
        <v>0</v>
      </c>
      <c r="D5" s="70">
        <v>0</v>
      </c>
      <c r="E5" s="70">
        <v>0</v>
      </c>
      <c r="F5" s="70">
        <v>0</v>
      </c>
      <c r="G5" s="70">
        <v>0</v>
      </c>
    </row>
    <row r="6" spans="1:7" x14ac:dyDescent="0.25">
      <c r="B6" s="69" t="s">
        <v>713</v>
      </c>
      <c r="C6" s="55">
        <v>3860.23</v>
      </c>
      <c r="D6" s="55">
        <v>2005.74</v>
      </c>
      <c r="E6" s="55">
        <v>1892.27</v>
      </c>
      <c r="F6" s="55">
        <v>3828.59</v>
      </c>
      <c r="G6" s="55">
        <v>5947.5300000000007</v>
      </c>
    </row>
    <row r="7" spans="1:7" ht="25.5" x14ac:dyDescent="0.25">
      <c r="B7" s="69" t="s">
        <v>735</v>
      </c>
      <c r="C7" s="72">
        <f>(C5+C6)*0.3*0.15/100</f>
        <v>1.7371034999999997</v>
      </c>
      <c r="D7" s="72">
        <f t="shared" ref="D7:G7" si="0">(D5+D6)*0.3*0.15/100</f>
        <v>0.90258299999999991</v>
      </c>
      <c r="E7" s="72">
        <f t="shared" si="0"/>
        <v>0.85152149999999993</v>
      </c>
      <c r="F7" s="72">
        <f t="shared" si="0"/>
        <v>1.7228655000000002</v>
      </c>
      <c r="G7" s="72">
        <f t="shared" si="0"/>
        <v>2.6763885000000003</v>
      </c>
    </row>
    <row r="9" spans="1:7" ht="16.5" x14ac:dyDescent="0.3">
      <c r="B9" s="192" t="s">
        <v>772</v>
      </c>
    </row>
    <row r="10" spans="1:7" x14ac:dyDescent="0.25">
      <c r="B10" s="51" t="s">
        <v>773</v>
      </c>
    </row>
    <row r="11" spans="1:7" x14ac:dyDescent="0.25">
      <c r="B11" s="51" t="s">
        <v>774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9"/>
  <sheetViews>
    <sheetView tabSelected="1" workbookViewId="0">
      <selection activeCell="A2" sqref="A2"/>
    </sheetView>
  </sheetViews>
  <sheetFormatPr defaultRowHeight="15" x14ac:dyDescent="0.25"/>
  <cols>
    <col min="2" max="2" width="88.42578125" customWidth="1"/>
    <col min="3" max="5" width="11.5703125" bestFit="1" customWidth="1"/>
    <col min="6" max="6" width="11.7109375" bestFit="1" customWidth="1"/>
    <col min="7" max="7" width="11.5703125" bestFit="1" customWidth="1"/>
  </cols>
  <sheetData>
    <row r="1" spans="1:7" ht="16.5" x14ac:dyDescent="0.3">
      <c r="A1" s="33" t="s">
        <v>747</v>
      </c>
    </row>
    <row r="2" spans="1:7" x14ac:dyDescent="0.25">
      <c r="A2" s="66" t="s">
        <v>702</v>
      </c>
    </row>
    <row r="3" spans="1:7" x14ac:dyDescent="0.25">
      <c r="A3" s="66"/>
    </row>
    <row r="4" spans="1:7" x14ac:dyDescent="0.25">
      <c r="B4" s="58" t="s">
        <v>701</v>
      </c>
      <c r="C4" s="59">
        <v>2018</v>
      </c>
      <c r="D4" s="59">
        <v>2019</v>
      </c>
      <c r="E4" s="60">
        <v>2020</v>
      </c>
      <c r="F4" s="60">
        <v>2021</v>
      </c>
      <c r="G4" s="60">
        <v>2022</v>
      </c>
    </row>
    <row r="5" spans="1:7" x14ac:dyDescent="0.25">
      <c r="B5" s="77" t="s">
        <v>739</v>
      </c>
      <c r="C5" s="78">
        <v>51.45</v>
      </c>
      <c r="D5" s="78">
        <v>1</v>
      </c>
      <c r="E5" s="78">
        <v>2</v>
      </c>
      <c r="F5" s="78">
        <v>3</v>
      </c>
      <c r="G5" s="78">
        <v>3</v>
      </c>
    </row>
    <row r="6" spans="1:7" x14ac:dyDescent="0.25">
      <c r="B6" s="77" t="s">
        <v>740</v>
      </c>
      <c r="C6" s="78">
        <v>0.32100000000000001</v>
      </c>
      <c r="D6" s="78">
        <v>0.13</v>
      </c>
      <c r="E6" s="78">
        <v>0.02</v>
      </c>
      <c r="F6" s="78">
        <v>1.52</v>
      </c>
      <c r="G6" s="78">
        <v>8.18</v>
      </c>
    </row>
    <row r="7" spans="1:7" x14ac:dyDescent="0.25">
      <c r="B7" s="77" t="s">
        <v>741</v>
      </c>
      <c r="C7" s="78">
        <v>35.5</v>
      </c>
      <c r="D7" s="78">
        <v>39.99</v>
      </c>
      <c r="E7" s="78">
        <v>181.1</v>
      </c>
      <c r="F7" s="78">
        <v>226.39</v>
      </c>
      <c r="G7" s="78">
        <v>192.63</v>
      </c>
    </row>
    <row r="8" spans="1:7" x14ac:dyDescent="0.25">
      <c r="B8" s="77" t="s">
        <v>742</v>
      </c>
      <c r="C8" s="78">
        <v>0</v>
      </c>
      <c r="D8" s="78">
        <v>0</v>
      </c>
      <c r="E8" s="78">
        <v>0</v>
      </c>
      <c r="F8" s="78">
        <v>0</v>
      </c>
      <c r="G8" s="78">
        <v>0</v>
      </c>
    </row>
    <row r="9" spans="1:7" x14ac:dyDescent="0.25">
      <c r="B9" s="77" t="s">
        <v>743</v>
      </c>
      <c r="C9" s="78">
        <v>0</v>
      </c>
      <c r="D9" s="78">
        <v>0</v>
      </c>
      <c r="E9" s="78">
        <v>0</v>
      </c>
      <c r="F9" s="78">
        <v>0</v>
      </c>
      <c r="G9" s="78">
        <v>0</v>
      </c>
    </row>
    <row r="10" spans="1:7" x14ac:dyDescent="0.25">
      <c r="B10" s="77" t="s">
        <v>744</v>
      </c>
      <c r="C10" s="78">
        <v>0</v>
      </c>
      <c r="D10" s="78">
        <v>427.54</v>
      </c>
      <c r="E10" s="78">
        <v>925.45</v>
      </c>
      <c r="F10" s="78">
        <v>857.48199999999997</v>
      </c>
      <c r="G10" s="78">
        <v>27.09</v>
      </c>
    </row>
    <row r="11" spans="1:7" x14ac:dyDescent="0.25">
      <c r="B11" s="77" t="s">
        <v>750</v>
      </c>
      <c r="C11" s="78">
        <f>160645.959*0.86*0.104</f>
        <v>14368.174572959999</v>
      </c>
      <c r="D11" s="78">
        <f t="shared" ref="D11:G11" si="0">160645.959*0.86*0.104</f>
        <v>14368.174572959999</v>
      </c>
      <c r="E11" s="78">
        <f t="shared" si="0"/>
        <v>14368.174572959999</v>
      </c>
      <c r="F11" s="78">
        <f t="shared" si="0"/>
        <v>14368.174572959999</v>
      </c>
      <c r="G11" s="78">
        <f t="shared" si="0"/>
        <v>14368.174572959999</v>
      </c>
    </row>
    <row r="12" spans="1:7" x14ac:dyDescent="0.25">
      <c r="B12" s="77" t="s">
        <v>745</v>
      </c>
      <c r="C12" s="78">
        <v>68.417000000000002</v>
      </c>
      <c r="D12" s="78">
        <v>9.0830000000000002</v>
      </c>
      <c r="E12" s="78">
        <v>10.521000000000001</v>
      </c>
      <c r="F12" s="78">
        <v>9.4860000000000007</v>
      </c>
      <c r="G12" s="78">
        <v>8.8120000000000012</v>
      </c>
    </row>
    <row r="13" spans="1:7" x14ac:dyDescent="0.25">
      <c r="B13" s="77" t="s">
        <v>746</v>
      </c>
      <c r="C13" s="78">
        <v>22.606000000000002</v>
      </c>
      <c r="D13" s="78">
        <v>18.332000000000001</v>
      </c>
      <c r="E13" s="78">
        <v>19.834</v>
      </c>
      <c r="F13" s="78">
        <v>19.222000000000001</v>
      </c>
      <c r="G13" s="78">
        <v>16.649000000000001</v>
      </c>
    </row>
    <row r="14" spans="1:7" x14ac:dyDescent="0.25">
      <c r="B14" s="63" t="s">
        <v>748</v>
      </c>
      <c r="C14" s="78">
        <f>(85464.211-Atkritumi_Lauksaimnieciba!C11)*0.038</f>
        <v>3247.022974</v>
      </c>
      <c r="D14" s="78">
        <f>(580095.258-Atkritumi_Lauksaimnieciba!D11)*0.038</f>
        <v>22039.431520000002</v>
      </c>
      <c r="E14" s="78">
        <f>(95185.412-Atkritumi_Lauksaimnieciba!E11)*0.038</f>
        <v>3616.3258599999999</v>
      </c>
      <c r="F14" s="78">
        <f>(107380.798-Atkritumi_Lauksaimnieciba!F11)*0.038</f>
        <v>4079.7562469999993</v>
      </c>
      <c r="G14" s="78">
        <f>(91211.944-Atkritumi_Lauksaimnieciba!G11)*0.038</f>
        <v>3465.2428190000001</v>
      </c>
    </row>
    <row r="15" spans="1:7" x14ac:dyDescent="0.25">
      <c r="B15" s="79" t="s">
        <v>738</v>
      </c>
      <c r="C15" s="80">
        <f>SUM(C5:C14)</f>
        <v>17793.491546959998</v>
      </c>
      <c r="D15" s="80">
        <f>SUM(D5:D14)</f>
        <v>36903.681092960003</v>
      </c>
      <c r="E15" s="80">
        <f>SUM(E5:E14)</f>
        <v>19123.425432960001</v>
      </c>
      <c r="F15" s="80">
        <f>SUM(F5:F14)</f>
        <v>19565.030819959997</v>
      </c>
      <c r="G15" s="80">
        <f>SUM(G5:G14)</f>
        <v>18089.778391959997</v>
      </c>
    </row>
    <row r="17" spans="2:2" ht="16.5" x14ac:dyDescent="0.3">
      <c r="B17" s="192" t="s">
        <v>772</v>
      </c>
    </row>
    <row r="18" spans="2:2" x14ac:dyDescent="0.25">
      <c r="B18" s="51" t="s">
        <v>778</v>
      </c>
    </row>
    <row r="19" spans="2:2" x14ac:dyDescent="0.25">
      <c r="B19" s="51" t="s">
        <v>749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2"/>
  <sheetViews>
    <sheetView workbookViewId="0">
      <selection activeCell="H8" sqref="H8"/>
    </sheetView>
  </sheetViews>
  <sheetFormatPr defaultRowHeight="15" x14ac:dyDescent="0.25"/>
  <cols>
    <col min="1" max="1" width="20" customWidth="1"/>
    <col min="2" max="2" width="53" style="8" customWidth="1"/>
    <col min="3" max="7" width="10" bestFit="1" customWidth="1"/>
    <col min="8" max="8" width="26.85546875" customWidth="1"/>
  </cols>
  <sheetData>
    <row r="1" spans="1:8" ht="40.5" customHeight="1" x14ac:dyDescent="0.25">
      <c r="A1" s="210" t="s">
        <v>775</v>
      </c>
      <c r="B1" s="211"/>
      <c r="C1" s="211"/>
      <c r="D1" s="211"/>
      <c r="E1" s="211"/>
      <c r="F1" s="211"/>
      <c r="G1" s="211"/>
    </row>
    <row r="2" spans="1:8" x14ac:dyDescent="0.25">
      <c r="A2" s="51"/>
      <c r="B2" s="81"/>
      <c r="C2" s="51"/>
      <c r="D2" s="51"/>
      <c r="E2" s="51"/>
      <c r="F2" s="51"/>
      <c r="G2" s="51"/>
      <c r="H2" s="51"/>
    </row>
    <row r="3" spans="1:8" x14ac:dyDescent="0.25">
      <c r="A3" s="51"/>
      <c r="B3" s="82" t="s">
        <v>1</v>
      </c>
      <c r="C3" s="59">
        <v>2018</v>
      </c>
      <c r="D3" s="59">
        <v>2019</v>
      </c>
      <c r="E3" s="60">
        <v>2020</v>
      </c>
      <c r="F3" s="60">
        <v>2021</v>
      </c>
      <c r="G3" s="60">
        <v>2022</v>
      </c>
      <c r="H3" s="10"/>
    </row>
    <row r="4" spans="1:8" x14ac:dyDescent="0.25">
      <c r="A4" s="51"/>
      <c r="B4" s="83" t="s">
        <v>2</v>
      </c>
      <c r="C4" s="84">
        <f>'Tekstila atkritumi kopā'!C15</f>
        <v>17793.491546959998</v>
      </c>
      <c r="D4" s="84">
        <f>'Tekstila atkritumi kopā'!D15</f>
        <v>36903.681092960003</v>
      </c>
      <c r="E4" s="84">
        <f>'Tekstila atkritumi kopā'!E15</f>
        <v>19123.425432960001</v>
      </c>
      <c r="F4" s="84">
        <f>'Tekstila atkritumi kopā'!F15</f>
        <v>19565.030819959997</v>
      </c>
      <c r="G4" s="84">
        <f>'Tekstila atkritumi kopā'!G15</f>
        <v>18089.778391959997</v>
      </c>
    </row>
    <row r="5" spans="1:8" x14ac:dyDescent="0.25">
      <c r="A5" s="51"/>
      <c r="B5" s="83" t="s">
        <v>3</v>
      </c>
      <c r="C5" s="85">
        <f>SUM(C6:C12)</f>
        <v>1899.5850828600001</v>
      </c>
      <c r="D5" s="85">
        <f t="shared" ref="D5:G5" si="0">SUM(D6:D12)</f>
        <v>2404.0266949400002</v>
      </c>
      <c r="E5" s="85">
        <f t="shared" si="0"/>
        <v>2236.7771582500004</v>
      </c>
      <c r="F5" s="85">
        <f t="shared" si="0"/>
        <v>2363.4906147799998</v>
      </c>
      <c r="G5" s="85">
        <f t="shared" si="0"/>
        <v>1760.73549361</v>
      </c>
      <c r="H5" s="51"/>
    </row>
    <row r="6" spans="1:8" x14ac:dyDescent="0.25">
      <c r="A6" s="51"/>
      <c r="B6" s="73" t="s">
        <v>4</v>
      </c>
      <c r="C6" s="75">
        <f>Atkritumi_St.skiedra!B43</f>
        <v>1186.6775</v>
      </c>
      <c r="D6" s="75">
        <f>Atkritumi_St.skiedra!C43</f>
        <v>1312.4180000000001</v>
      </c>
      <c r="E6" s="75">
        <f>Atkritumi_St.skiedra!D43</f>
        <v>1384.7540000000001</v>
      </c>
      <c r="F6" s="75">
        <f>Atkritumi_St.skiedra!E43</f>
        <v>1500.431</v>
      </c>
      <c r="G6" s="75">
        <f>Atkritumi_St.skiedra!F43</f>
        <v>1389.8957</v>
      </c>
      <c r="H6" s="51"/>
    </row>
    <row r="7" spans="1:8" x14ac:dyDescent="0.25">
      <c r="A7" s="51"/>
      <c r="B7" s="73" t="s">
        <v>5</v>
      </c>
      <c r="C7" s="74">
        <f>Atkritumi_Lauksaimnieciba!C12</f>
        <v>18.538</v>
      </c>
      <c r="D7" s="74">
        <f>Atkritumi_Lauksaimnieciba!D12</f>
        <v>111.21919999999999</v>
      </c>
      <c r="E7" s="74">
        <f>Atkritumi_Lauksaimnieciba!E12</f>
        <v>21.292400000000001</v>
      </c>
      <c r="F7" s="74">
        <f>Atkritumi_Lauksaimnieciba!F12</f>
        <v>27.687100000000001</v>
      </c>
      <c r="G7" s="74">
        <f>Atkritumi_Lauksaimnieciba!G12</f>
        <v>29.360099999999999</v>
      </c>
      <c r="H7" s="51"/>
    </row>
    <row r="8" spans="1:8" x14ac:dyDescent="0.25">
      <c r="A8" s="51"/>
      <c r="B8" s="73" t="s">
        <v>6</v>
      </c>
      <c r="C8" s="74">
        <f>'Atkritumi_Zvej.tikli,auklas,..'!B45</f>
        <v>52.725999999999999</v>
      </c>
      <c r="D8" s="74">
        <f>'Atkritumi_Zvej.tikli,auklas,..'!C45</f>
        <v>57.550000000000004</v>
      </c>
      <c r="E8" s="74">
        <f>'Atkritumi_Zvej.tikli,auklas,..'!D45</f>
        <v>60.704999999999998</v>
      </c>
      <c r="F8" s="74">
        <f>'Atkritumi_Zvej.tikli,auklas,..'!E45</f>
        <v>51.984999999999999</v>
      </c>
      <c r="G8" s="74">
        <f>'Atkritumi_Zvej.tikli,auklas,..'!F45</f>
        <v>39.28</v>
      </c>
      <c r="H8" s="51"/>
    </row>
    <row r="9" spans="1:8" x14ac:dyDescent="0.25">
      <c r="A9" s="51"/>
      <c r="B9" s="73" t="s">
        <v>7</v>
      </c>
      <c r="C9" s="75">
        <f>Atkritumi_Transportlidz.tekst!B162</f>
        <v>188.03904000000003</v>
      </c>
      <c r="D9" s="75">
        <f>Atkritumi_Transportlidz.tekst!C162</f>
        <v>184.73254</v>
      </c>
      <c r="E9" s="75">
        <f>Atkritumi_Transportlidz.tekst!D162</f>
        <v>202.827</v>
      </c>
      <c r="F9" s="75">
        <f>Atkritumi_Transportlidz.tekst!E162</f>
        <v>190.50964999999999</v>
      </c>
      <c r="G9" s="76" t="s">
        <v>0</v>
      </c>
      <c r="H9" s="51"/>
    </row>
    <row r="10" spans="1:8" x14ac:dyDescent="0.25">
      <c r="A10" s="51"/>
      <c r="B10" s="73" t="s">
        <v>8</v>
      </c>
      <c r="C10" s="75">
        <f>'Atkritumi_Riep .kor._pieej.apj.'!B46</f>
        <v>377.39553499999994</v>
      </c>
      <c r="D10" s="75">
        <f>'Atkritumi_Riep .kor._pieej.apj.'!C46</f>
        <v>674.91622000000007</v>
      </c>
      <c r="E10" s="75">
        <f>'Atkritumi_Riep .kor._pieej.apj.'!D46</f>
        <v>514.10557000000006</v>
      </c>
      <c r="F10" s="75">
        <f>'Atkritumi_Riep .kor._pieej.apj.'!E46</f>
        <v>525.43061999999998</v>
      </c>
      <c r="G10" s="75">
        <f>'Atkritumi_Riep .kor._pieej.apj.'!F46</f>
        <v>232.09230000000002</v>
      </c>
      <c r="H10" s="51"/>
    </row>
    <row r="11" spans="1:8" x14ac:dyDescent="0.25">
      <c r="A11" s="51"/>
      <c r="B11" s="73" t="s">
        <v>9</v>
      </c>
      <c r="C11" s="75">
        <f>'Atkritumi_Ēku buv.tekstils'!C24</f>
        <v>74.471904360000011</v>
      </c>
      <c r="D11" s="75">
        <f>'Atkritumi_Ēku buv.tekstils'!D24</f>
        <v>62.28815194000002</v>
      </c>
      <c r="E11" s="75">
        <f>'Atkritumi_Ēku buv.tekstils'!E24</f>
        <v>52.24166675</v>
      </c>
      <c r="F11" s="75">
        <f>'Atkritumi_Ēku buv.tekstils'!F24</f>
        <v>65.724379279999994</v>
      </c>
      <c r="G11" s="75">
        <f>'Atkritumi_Ēku buv.tekstils'!G24</f>
        <v>67.431005109999973</v>
      </c>
      <c r="H11" s="51"/>
    </row>
    <row r="12" spans="1:8" x14ac:dyDescent="0.25">
      <c r="A12" s="51"/>
      <c r="B12" s="73" t="s">
        <v>10</v>
      </c>
      <c r="C12" s="74">
        <f>Atkritumi_Transportbuv.tekstils!C7</f>
        <v>1.7371034999999997</v>
      </c>
      <c r="D12" s="74">
        <f>Atkritumi_Transportbuv.tekstils!D7</f>
        <v>0.90258299999999991</v>
      </c>
      <c r="E12" s="74">
        <f>Atkritumi_Transportbuv.tekstils!E7</f>
        <v>0.85152149999999993</v>
      </c>
      <c r="F12" s="74">
        <f>Atkritumi_Transportbuv.tekstils!F7</f>
        <v>1.7228655000000002</v>
      </c>
      <c r="G12" s="74">
        <f>Atkritumi_Transportbuv.tekstils!G7</f>
        <v>2.6763885000000003</v>
      </c>
      <c r="H12" s="51"/>
    </row>
    <row r="13" spans="1:8" x14ac:dyDescent="0.25">
      <c r="A13" s="51"/>
      <c r="B13" s="83" t="s">
        <v>11</v>
      </c>
      <c r="C13" s="84">
        <f>SUM(C14:C20)</f>
        <v>2279.0219978599998</v>
      </c>
      <c r="D13" s="86">
        <v>5600</v>
      </c>
      <c r="E13" s="86">
        <v>6334</v>
      </c>
      <c r="F13" s="86">
        <v>6242</v>
      </c>
      <c r="G13" s="86">
        <v>5868</v>
      </c>
      <c r="H13" s="51"/>
    </row>
    <row r="14" spans="1:8" x14ac:dyDescent="0.25">
      <c r="A14" s="51"/>
      <c r="B14" s="73" t="s">
        <v>4</v>
      </c>
      <c r="C14" s="75">
        <f>Atkritumi_St.skiedra!B43</f>
        <v>1186.6775</v>
      </c>
      <c r="D14" s="75">
        <f>Atkritumi_St.skiedra!C43</f>
        <v>1312.4180000000001</v>
      </c>
      <c r="E14" s="75">
        <f>Atkritumi_St.skiedra!D43</f>
        <v>1384.7540000000001</v>
      </c>
      <c r="F14" s="75">
        <f>Atkritumi_St.skiedra!E43</f>
        <v>1500.431</v>
      </c>
      <c r="G14" s="75">
        <f>Atkritumi_St.skiedra!F43</f>
        <v>1389.8957</v>
      </c>
      <c r="H14" s="51"/>
    </row>
    <row r="15" spans="1:8" x14ac:dyDescent="0.25">
      <c r="A15" s="51"/>
      <c r="B15" s="73" t="s">
        <v>5</v>
      </c>
      <c r="C15" s="74">
        <f>Atkritumi_Lauksaimnieciba!C12</f>
        <v>18.538</v>
      </c>
      <c r="D15" s="74">
        <f>Atkritumi_Lauksaimnieciba!D12</f>
        <v>111.21919999999999</v>
      </c>
      <c r="E15" s="74">
        <f>Atkritumi_Lauksaimnieciba!E12</f>
        <v>21.292400000000001</v>
      </c>
      <c r="F15" s="74">
        <f>Atkritumi_Lauksaimnieciba!F12</f>
        <v>27.687100000000001</v>
      </c>
      <c r="G15" s="74">
        <f>Atkritumi_Lauksaimnieciba!G12</f>
        <v>29.360099999999999</v>
      </c>
      <c r="H15" s="51"/>
    </row>
    <row r="16" spans="1:8" ht="15" customHeight="1" x14ac:dyDescent="0.25">
      <c r="A16" s="51"/>
      <c r="B16" s="73" t="s">
        <v>6</v>
      </c>
      <c r="C16" s="75">
        <f>'Atkritumi_Zvej.tikli,auklas,..'!B45</f>
        <v>52.725999999999999</v>
      </c>
      <c r="D16" s="75">
        <f>'Atkritumi_Zvej.tikli,auklas,..'!C45</f>
        <v>57.550000000000004</v>
      </c>
      <c r="E16" s="75">
        <f>'Atkritumi_Zvej.tikli,auklas,..'!D45</f>
        <v>60.704999999999998</v>
      </c>
      <c r="F16" s="75">
        <f>'Atkritumi_Zvej.tikli,auklas,..'!E45</f>
        <v>51.984999999999999</v>
      </c>
      <c r="G16" s="75">
        <f>'Atkritumi_Zvej.tikli,auklas,..'!F45</f>
        <v>39.28</v>
      </c>
      <c r="H16" s="51"/>
    </row>
    <row r="17" spans="1:8" x14ac:dyDescent="0.25">
      <c r="A17" s="51"/>
      <c r="B17" s="73" t="s">
        <v>7</v>
      </c>
      <c r="C17" s="75">
        <f>Atkritumi_Transportlidz.tekst!B162</f>
        <v>188.03904000000003</v>
      </c>
      <c r="D17" s="75">
        <f>Atkritumi_Transportlidz.tekst!C162</f>
        <v>184.73254</v>
      </c>
      <c r="E17" s="75">
        <f>Atkritumi_Transportlidz.tekst!D162</f>
        <v>202.827</v>
      </c>
      <c r="F17" s="75">
        <f>Atkritumi_Transportlidz.tekst!E162</f>
        <v>190.50964999999999</v>
      </c>
      <c r="G17" s="76" t="s">
        <v>0</v>
      </c>
      <c r="H17" s="51"/>
    </row>
    <row r="18" spans="1:8" x14ac:dyDescent="0.25">
      <c r="A18" s="51"/>
      <c r="B18" s="73" t="s">
        <v>8</v>
      </c>
      <c r="C18" s="75">
        <f>'Atkritumi_Riep.kor._potenc.apj.'!B155</f>
        <v>756.83244999999977</v>
      </c>
      <c r="D18" s="75">
        <f>'Atkritumi_Riep.kor._potenc.apj.'!C155</f>
        <v>736.62520250000011</v>
      </c>
      <c r="E18" s="75">
        <f>'Atkritumi_Riep.kor._potenc.apj.'!D155</f>
        <v>1336.8537324999998</v>
      </c>
      <c r="F18" s="75">
        <f>'Atkritumi_Riep.kor._potenc.apj.'!E155</f>
        <v>863.08601499999986</v>
      </c>
      <c r="G18" s="75">
        <f>'Atkritumi_Riep.kor._potenc.apj.'!F155</f>
        <v>1009.4034554999995</v>
      </c>
      <c r="H18" s="51"/>
    </row>
    <row r="19" spans="1:8" x14ac:dyDescent="0.25">
      <c r="A19" s="51"/>
      <c r="B19" s="73" t="s">
        <v>9</v>
      </c>
      <c r="C19" s="75">
        <f>'Atkritumi_Ēku buv.tekstils'!C24</f>
        <v>74.471904360000011</v>
      </c>
      <c r="D19" s="75">
        <f>'Atkritumi_Ēku buv.tekstils'!D24</f>
        <v>62.28815194000002</v>
      </c>
      <c r="E19" s="75">
        <f>'Atkritumi_Ēku buv.tekstils'!E24</f>
        <v>52.24166675</v>
      </c>
      <c r="F19" s="75">
        <f>'Atkritumi_Ēku buv.tekstils'!F24</f>
        <v>65.724379279999994</v>
      </c>
      <c r="G19" s="75">
        <f>'Atkritumi_Ēku buv.tekstils'!G24</f>
        <v>67.431005109999973</v>
      </c>
      <c r="H19" s="51"/>
    </row>
    <row r="20" spans="1:8" x14ac:dyDescent="0.25">
      <c r="A20" s="51"/>
      <c r="B20" s="73" t="s">
        <v>10</v>
      </c>
      <c r="C20" s="74">
        <f>Atkritumi_Transportbuv.tekstils!C7</f>
        <v>1.7371034999999997</v>
      </c>
      <c r="D20" s="74">
        <f>Atkritumi_Transportbuv.tekstils!D7</f>
        <v>0.90258299999999991</v>
      </c>
      <c r="E20" s="74">
        <f>Atkritumi_Transportbuv.tekstils!E7</f>
        <v>0.85152149999999993</v>
      </c>
      <c r="F20" s="74">
        <f>Atkritumi_Transportbuv.tekstils!F7</f>
        <v>1.7228655000000002</v>
      </c>
      <c r="G20" s="74">
        <f>Atkritumi_Transportbuv.tekstils!G7</f>
        <v>2.6763885000000003</v>
      </c>
      <c r="H20" s="51"/>
    </row>
    <row r="21" spans="1:8" ht="27.75" x14ac:dyDescent="0.25">
      <c r="A21" s="51"/>
      <c r="B21" s="193" t="s">
        <v>776</v>
      </c>
      <c r="C21" s="87">
        <f>C5/(C4+C5)</f>
        <v>9.6459538474733639E-2</v>
      </c>
      <c r="D21" s="87">
        <f t="shared" ref="D21:G21" si="1">D5/(D4+D5)</f>
        <v>6.1159167762003808E-2</v>
      </c>
      <c r="E21" s="87">
        <f t="shared" si="1"/>
        <v>0.10471703855329832</v>
      </c>
      <c r="F21" s="87">
        <f t="shared" si="1"/>
        <v>0.10778157669288492</v>
      </c>
      <c r="G21" s="87">
        <f t="shared" si="1"/>
        <v>8.8699743682199461E-2</v>
      </c>
      <c r="H21" s="51"/>
    </row>
    <row r="22" spans="1:8" ht="27.75" x14ac:dyDescent="0.25">
      <c r="A22" s="51"/>
      <c r="B22" s="193" t="s">
        <v>777</v>
      </c>
      <c r="C22" s="87">
        <f>C13/(C4+C13)</f>
        <v>0.11353944252029832</v>
      </c>
      <c r="D22" s="87">
        <f t="shared" ref="D22:F22" si="2">D13/(D4+D13)</f>
        <v>0.13175329420885248</v>
      </c>
      <c r="E22" s="87">
        <f t="shared" si="2"/>
        <v>0.24880756369806753</v>
      </c>
      <c r="F22" s="87">
        <f t="shared" si="2"/>
        <v>0.24187207135709057</v>
      </c>
      <c r="G22" s="87">
        <f>G13/(G4+G13)</f>
        <v>0.24493089066928031</v>
      </c>
      <c r="H22" s="51"/>
    </row>
    <row r="23" spans="1:8" x14ac:dyDescent="0.25">
      <c r="A23" s="51"/>
      <c r="B23" s="81"/>
      <c r="C23" s="51"/>
      <c r="D23" s="51"/>
      <c r="E23" s="51"/>
      <c r="F23" s="51"/>
      <c r="G23" s="51"/>
      <c r="H23" s="51"/>
    </row>
    <row r="24" spans="1:8" ht="16.5" x14ac:dyDescent="0.3">
      <c r="A24" s="192" t="s">
        <v>545</v>
      </c>
      <c r="C24" s="51"/>
      <c r="D24" s="51"/>
      <c r="E24" s="51"/>
      <c r="F24" s="51"/>
      <c r="G24" s="51"/>
      <c r="H24" s="51"/>
    </row>
    <row r="25" spans="1:8" x14ac:dyDescent="0.25">
      <c r="A25" s="51" t="s">
        <v>12</v>
      </c>
      <c r="C25" s="51"/>
      <c r="D25" s="51"/>
      <c r="E25" s="51"/>
      <c r="F25" s="51"/>
      <c r="G25" s="51"/>
      <c r="H25" s="51"/>
    </row>
    <row r="26" spans="1:8" x14ac:dyDescent="0.25">
      <c r="A26" s="51" t="s">
        <v>13</v>
      </c>
      <c r="C26" s="51"/>
      <c r="D26" s="51"/>
      <c r="E26" s="51"/>
      <c r="F26" s="51"/>
      <c r="G26" s="51"/>
      <c r="H26" s="51"/>
    </row>
    <row r="27" spans="1:8" x14ac:dyDescent="0.25">
      <c r="A27" s="51" t="s">
        <v>14</v>
      </c>
      <c r="C27" s="51"/>
      <c r="D27" s="51"/>
      <c r="E27" s="51"/>
      <c r="F27" s="51"/>
      <c r="G27" s="51"/>
      <c r="H27" s="51"/>
    </row>
    <row r="28" spans="1:8" x14ac:dyDescent="0.25">
      <c r="A28" s="51"/>
      <c r="B28" s="81"/>
      <c r="C28" s="51"/>
      <c r="D28" s="51"/>
      <c r="E28" s="51"/>
      <c r="F28" s="51"/>
      <c r="G28" s="51"/>
      <c r="H28" s="51"/>
    </row>
    <row r="29" spans="1:8" x14ac:dyDescent="0.25">
      <c r="A29" s="51"/>
      <c r="B29" s="81"/>
      <c r="C29" s="51"/>
      <c r="D29" s="51"/>
      <c r="E29" s="51"/>
      <c r="F29" s="51"/>
      <c r="G29" s="51"/>
      <c r="H29" s="51"/>
    </row>
    <row r="30" spans="1:8" x14ac:dyDescent="0.25">
      <c r="A30" s="51"/>
      <c r="B30" s="81"/>
      <c r="C30" s="51"/>
      <c r="D30" s="51"/>
      <c r="E30" s="51"/>
      <c r="F30" s="51"/>
      <c r="G30" s="51"/>
      <c r="H30" s="51"/>
    </row>
    <row r="31" spans="1:8" x14ac:dyDescent="0.25">
      <c r="A31" s="51"/>
      <c r="B31" s="81"/>
      <c r="C31" s="51"/>
      <c r="D31" s="51"/>
      <c r="E31" s="51"/>
      <c r="F31" s="51"/>
      <c r="G31" s="51"/>
      <c r="H31" s="51"/>
    </row>
    <row r="32" spans="1:8" x14ac:dyDescent="0.25">
      <c r="A32" s="51"/>
      <c r="B32" s="81"/>
      <c r="C32" s="51"/>
      <c r="D32" s="51"/>
      <c r="E32" s="51"/>
      <c r="F32" s="51"/>
      <c r="G32" s="51"/>
      <c r="H32" s="51"/>
    </row>
  </sheetData>
  <mergeCells count="1">
    <mergeCell ref="A1:G1"/>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H298"/>
  <sheetViews>
    <sheetView workbookViewId="0">
      <selection activeCell="J12" sqref="J12"/>
    </sheetView>
  </sheetViews>
  <sheetFormatPr defaultRowHeight="15" x14ac:dyDescent="0.25"/>
  <cols>
    <col min="2" max="3" width="18.7109375" customWidth="1"/>
    <col min="4" max="4" width="15.7109375" customWidth="1"/>
    <col min="5" max="5" width="38.7109375" style="8" customWidth="1"/>
    <col min="6" max="6" width="9.140625" customWidth="1"/>
    <col min="7" max="7" width="20.85546875" style="8" customWidth="1"/>
  </cols>
  <sheetData>
    <row r="1" spans="2:8" s="6" customFormat="1" ht="25.5" x14ac:dyDescent="0.2">
      <c r="E1" s="199" t="s">
        <v>126</v>
      </c>
      <c r="G1" s="7"/>
    </row>
    <row r="2" spans="2:8" s="6" customFormat="1" ht="25.5" x14ac:dyDescent="0.2">
      <c r="E2" s="199" t="s">
        <v>127</v>
      </c>
      <c r="G2" s="7"/>
    </row>
    <row r="4" spans="2:8" x14ac:dyDescent="0.25">
      <c r="B4" s="10" t="s">
        <v>128</v>
      </c>
    </row>
    <row r="5" spans="2:8" ht="15.75" thickBot="1" x14ac:dyDescent="0.3"/>
    <row r="6" spans="2:8" ht="27.75" thickBot="1" x14ac:dyDescent="0.3">
      <c r="B6" s="2" t="s">
        <v>15</v>
      </c>
      <c r="C6" s="3" t="s">
        <v>16</v>
      </c>
      <c r="D6" s="3" t="s">
        <v>17</v>
      </c>
      <c r="E6" s="3" t="s">
        <v>18</v>
      </c>
      <c r="F6" s="3" t="s">
        <v>19</v>
      </c>
      <c r="G6" s="3" t="s">
        <v>20</v>
      </c>
      <c r="H6" s="3" t="s">
        <v>21</v>
      </c>
    </row>
    <row r="7" spans="2:8" ht="15.75" thickBot="1" x14ac:dyDescent="0.3">
      <c r="B7" s="4" t="s">
        <v>22</v>
      </c>
      <c r="C7" s="5" t="s">
        <v>23</v>
      </c>
      <c r="D7" s="5">
        <v>40003554635</v>
      </c>
      <c r="E7" s="9" t="s">
        <v>24</v>
      </c>
      <c r="F7" s="5">
        <v>20199</v>
      </c>
      <c r="G7" s="9" t="s">
        <v>25</v>
      </c>
      <c r="H7" s="5">
        <v>0.32</v>
      </c>
    </row>
    <row r="8" spans="2:8" ht="15.75" thickBot="1" x14ac:dyDescent="0.3">
      <c r="B8" s="4" t="s">
        <v>26</v>
      </c>
      <c r="C8" s="5" t="s">
        <v>27</v>
      </c>
      <c r="D8" s="5">
        <v>40003367816</v>
      </c>
      <c r="E8" s="9" t="s">
        <v>28</v>
      </c>
      <c r="F8" s="5">
        <v>20199</v>
      </c>
      <c r="G8" s="9" t="s">
        <v>25</v>
      </c>
      <c r="H8" s="5">
        <v>102.79</v>
      </c>
    </row>
    <row r="9" spans="2:8" ht="15.75" thickBot="1" x14ac:dyDescent="0.3">
      <c r="B9" s="4" t="s">
        <v>29</v>
      </c>
      <c r="C9" s="5" t="s">
        <v>30</v>
      </c>
      <c r="D9" s="5">
        <v>41503052185</v>
      </c>
      <c r="E9" s="9" t="s">
        <v>31</v>
      </c>
      <c r="F9" s="5">
        <v>70213</v>
      </c>
      <c r="G9" s="9" t="s">
        <v>32</v>
      </c>
      <c r="H9" s="5">
        <v>5.5</v>
      </c>
    </row>
    <row r="10" spans="2:8" ht="15.75" thickBot="1" x14ac:dyDescent="0.3">
      <c r="B10" s="4" t="s">
        <v>29</v>
      </c>
      <c r="C10" s="5" t="s">
        <v>33</v>
      </c>
      <c r="D10" s="5">
        <v>41503050733</v>
      </c>
      <c r="E10" s="9" t="s">
        <v>34</v>
      </c>
      <c r="F10" s="5">
        <v>70213</v>
      </c>
      <c r="G10" s="9" t="s">
        <v>32</v>
      </c>
      <c r="H10" s="5">
        <v>166.59</v>
      </c>
    </row>
    <row r="11" spans="2:8" ht="15.75" thickBot="1" x14ac:dyDescent="0.3">
      <c r="B11" s="4" t="s">
        <v>35</v>
      </c>
      <c r="C11" s="5" t="s">
        <v>36</v>
      </c>
      <c r="D11" s="5">
        <v>44103026983</v>
      </c>
      <c r="E11" s="9" t="s">
        <v>37</v>
      </c>
      <c r="F11" s="5">
        <v>70213</v>
      </c>
      <c r="G11" s="9" t="s">
        <v>32</v>
      </c>
      <c r="H11" s="5">
        <v>301.44</v>
      </c>
    </row>
    <row r="12" spans="2:8" ht="54.75" thickBot="1" x14ac:dyDescent="0.3">
      <c r="B12" s="4" t="s">
        <v>38</v>
      </c>
      <c r="C12" s="5" t="s">
        <v>39</v>
      </c>
      <c r="D12" s="5">
        <v>40003320069</v>
      </c>
      <c r="E12" s="9" t="s">
        <v>40</v>
      </c>
      <c r="F12" s="5">
        <v>150203</v>
      </c>
      <c r="G12" s="9" t="s">
        <v>41</v>
      </c>
      <c r="H12" s="5">
        <v>22.5</v>
      </c>
    </row>
    <row r="13" spans="2:8" ht="54.75" thickBot="1" x14ac:dyDescent="0.3">
      <c r="B13" s="4" t="s">
        <v>38</v>
      </c>
      <c r="C13" s="5" t="s">
        <v>39</v>
      </c>
      <c r="D13" s="5">
        <v>40003320069</v>
      </c>
      <c r="E13" s="9" t="s">
        <v>40</v>
      </c>
      <c r="F13" s="5">
        <v>150203</v>
      </c>
      <c r="G13" s="9" t="s">
        <v>41</v>
      </c>
      <c r="H13" s="5">
        <v>229.38</v>
      </c>
    </row>
    <row r="14" spans="2:8" ht="15.75" thickBot="1" x14ac:dyDescent="0.3">
      <c r="B14" s="4" t="s">
        <v>42</v>
      </c>
      <c r="C14" s="5" t="s">
        <v>43</v>
      </c>
      <c r="D14" s="5">
        <v>45403034226</v>
      </c>
      <c r="E14" s="9" t="s">
        <v>44</v>
      </c>
      <c r="F14" s="5">
        <v>160103</v>
      </c>
      <c r="G14" s="9" t="s">
        <v>45</v>
      </c>
      <c r="H14" s="5">
        <v>2114.7600000000002</v>
      </c>
    </row>
    <row r="15" spans="2:8" ht="15.75" thickBot="1" x14ac:dyDescent="0.3">
      <c r="B15" s="4" t="s">
        <v>46</v>
      </c>
      <c r="C15" s="5" t="s">
        <v>47</v>
      </c>
      <c r="D15" s="5">
        <v>44103075141</v>
      </c>
      <c r="E15" s="9" t="s">
        <v>48</v>
      </c>
      <c r="F15" s="5">
        <v>160103</v>
      </c>
      <c r="G15" s="9" t="s">
        <v>45</v>
      </c>
      <c r="H15" s="5">
        <v>781.87</v>
      </c>
    </row>
    <row r="16" spans="2:8" ht="15.75" thickBot="1" x14ac:dyDescent="0.3">
      <c r="B16" s="4" t="s">
        <v>49</v>
      </c>
      <c r="C16" s="5" t="s">
        <v>50</v>
      </c>
      <c r="D16" s="5">
        <v>42103023090</v>
      </c>
      <c r="E16" s="9" t="s">
        <v>51</v>
      </c>
      <c r="F16" s="5">
        <v>160103</v>
      </c>
      <c r="G16" s="9" t="s">
        <v>45</v>
      </c>
      <c r="H16" s="5">
        <v>21.86</v>
      </c>
    </row>
    <row r="17" spans="2:8" ht="15.75" thickBot="1" x14ac:dyDescent="0.3">
      <c r="B17" s="4" t="s">
        <v>52</v>
      </c>
      <c r="C17" s="5" t="s">
        <v>53</v>
      </c>
      <c r="D17" s="5">
        <v>40003600332</v>
      </c>
      <c r="E17" s="9" t="s">
        <v>54</v>
      </c>
      <c r="F17" s="5">
        <v>160103</v>
      </c>
      <c r="G17" s="9" t="s">
        <v>45</v>
      </c>
      <c r="H17" s="5">
        <v>194.24</v>
      </c>
    </row>
    <row r="18" spans="2:8" ht="15.75" thickBot="1" x14ac:dyDescent="0.3">
      <c r="B18" s="4" t="s">
        <v>55</v>
      </c>
      <c r="C18" s="5" t="s">
        <v>56</v>
      </c>
      <c r="D18" s="5">
        <v>42103070076</v>
      </c>
      <c r="E18" s="9" t="s">
        <v>57</v>
      </c>
      <c r="F18" s="5">
        <v>160103</v>
      </c>
      <c r="G18" s="9" t="s">
        <v>45</v>
      </c>
      <c r="H18" s="5">
        <v>54</v>
      </c>
    </row>
    <row r="19" spans="2:8" ht="15.75" thickBot="1" x14ac:dyDescent="0.3">
      <c r="B19" s="4" t="s">
        <v>58</v>
      </c>
      <c r="C19" s="5" t="s">
        <v>59</v>
      </c>
      <c r="D19" s="5">
        <v>48503005803</v>
      </c>
      <c r="E19" s="9" t="s">
        <v>60</v>
      </c>
      <c r="F19" s="5">
        <v>160103</v>
      </c>
      <c r="G19" s="9" t="s">
        <v>45</v>
      </c>
      <c r="H19" s="5">
        <v>63.77</v>
      </c>
    </row>
    <row r="20" spans="2:8" ht="15.75" thickBot="1" x14ac:dyDescent="0.3">
      <c r="B20" s="4" t="s">
        <v>58</v>
      </c>
      <c r="C20" s="5" t="s">
        <v>61</v>
      </c>
      <c r="D20" s="5">
        <v>40003386821</v>
      </c>
      <c r="E20" s="9" t="s">
        <v>62</v>
      </c>
      <c r="F20" s="5">
        <v>160103</v>
      </c>
      <c r="G20" s="9" t="s">
        <v>45</v>
      </c>
      <c r="H20" s="5">
        <v>3631.24</v>
      </c>
    </row>
    <row r="21" spans="2:8" ht="54.75" thickBot="1" x14ac:dyDescent="0.3">
      <c r="B21" s="4" t="s">
        <v>26</v>
      </c>
      <c r="C21" s="5" t="s">
        <v>63</v>
      </c>
      <c r="D21" s="5">
        <v>40003967205</v>
      </c>
      <c r="E21" s="9" t="s">
        <v>64</v>
      </c>
      <c r="F21" s="5">
        <v>161106</v>
      </c>
      <c r="G21" s="9" t="s">
        <v>65</v>
      </c>
      <c r="H21" s="5">
        <v>3063.5</v>
      </c>
    </row>
    <row r="22" spans="2:8" ht="27.75" thickBot="1" x14ac:dyDescent="0.3">
      <c r="B22" s="4" t="s">
        <v>52</v>
      </c>
      <c r="C22" s="5" t="s">
        <v>66</v>
      </c>
      <c r="D22" s="5">
        <v>43603022128</v>
      </c>
      <c r="E22" s="9" t="s">
        <v>67</v>
      </c>
      <c r="F22" s="5">
        <v>170604</v>
      </c>
      <c r="G22" s="9" t="s">
        <v>68</v>
      </c>
      <c r="H22" s="5">
        <v>14.74</v>
      </c>
    </row>
    <row r="23" spans="2:8" ht="41.25" thickBot="1" x14ac:dyDescent="0.3">
      <c r="B23" s="4" t="s">
        <v>22</v>
      </c>
      <c r="C23" s="5" t="s">
        <v>69</v>
      </c>
      <c r="D23" s="5">
        <v>40003682818</v>
      </c>
      <c r="E23" s="9" t="s">
        <v>70</v>
      </c>
      <c r="F23" s="5">
        <v>170904</v>
      </c>
      <c r="G23" s="9" t="s">
        <v>71</v>
      </c>
      <c r="H23" s="5">
        <v>25204.47</v>
      </c>
    </row>
    <row r="24" spans="2:8" ht="41.25" thickBot="1" x14ac:dyDescent="0.3">
      <c r="B24" s="4" t="s">
        <v>22</v>
      </c>
      <c r="C24" s="5" t="s">
        <v>72</v>
      </c>
      <c r="D24" s="5">
        <v>40003336873</v>
      </c>
      <c r="E24" s="9" t="s">
        <v>73</v>
      </c>
      <c r="F24" s="5">
        <v>170904</v>
      </c>
      <c r="G24" s="9" t="s">
        <v>71</v>
      </c>
      <c r="H24" s="5">
        <v>3826</v>
      </c>
    </row>
    <row r="25" spans="2:8" ht="41.25" thickBot="1" x14ac:dyDescent="0.3">
      <c r="B25" s="4" t="s">
        <v>22</v>
      </c>
      <c r="C25" s="5" t="s">
        <v>74</v>
      </c>
      <c r="D25" s="5">
        <v>40003649847</v>
      </c>
      <c r="E25" s="9" t="s">
        <v>75</v>
      </c>
      <c r="F25" s="5">
        <v>170904</v>
      </c>
      <c r="G25" s="9" t="s">
        <v>71</v>
      </c>
      <c r="H25" s="5">
        <v>32314.36</v>
      </c>
    </row>
    <row r="26" spans="2:8" ht="41.25" thickBot="1" x14ac:dyDescent="0.3">
      <c r="B26" s="4" t="s">
        <v>22</v>
      </c>
      <c r="C26" s="5" t="s">
        <v>76</v>
      </c>
      <c r="D26" s="5">
        <v>40003920717</v>
      </c>
      <c r="E26" s="9" t="s">
        <v>77</v>
      </c>
      <c r="F26" s="5">
        <v>170904</v>
      </c>
      <c r="G26" s="9" t="s">
        <v>71</v>
      </c>
      <c r="H26" s="5">
        <v>136</v>
      </c>
    </row>
    <row r="27" spans="2:8" ht="41.25" thickBot="1" x14ac:dyDescent="0.3">
      <c r="B27" s="4" t="s">
        <v>78</v>
      </c>
      <c r="C27" s="5" t="s">
        <v>79</v>
      </c>
      <c r="D27" s="5">
        <v>40003525848</v>
      </c>
      <c r="E27" s="9" t="s">
        <v>80</v>
      </c>
      <c r="F27" s="5">
        <v>170904</v>
      </c>
      <c r="G27" s="9" t="s">
        <v>71</v>
      </c>
      <c r="H27" s="5">
        <v>6</v>
      </c>
    </row>
    <row r="28" spans="2:8" ht="41.25" thickBot="1" x14ac:dyDescent="0.3">
      <c r="B28" s="4" t="s">
        <v>81</v>
      </c>
      <c r="C28" s="5" t="s">
        <v>82</v>
      </c>
      <c r="D28" s="5">
        <v>42103025829</v>
      </c>
      <c r="E28" s="9" t="s">
        <v>83</v>
      </c>
      <c r="F28" s="5">
        <v>170904</v>
      </c>
      <c r="G28" s="9" t="s">
        <v>71</v>
      </c>
      <c r="H28" s="5">
        <v>21050</v>
      </c>
    </row>
    <row r="29" spans="2:8" ht="41.25" thickBot="1" x14ac:dyDescent="0.3">
      <c r="B29" s="4" t="s">
        <v>46</v>
      </c>
      <c r="C29" s="5" t="s">
        <v>84</v>
      </c>
      <c r="D29" s="5">
        <v>44103015509</v>
      </c>
      <c r="E29" s="9" t="s">
        <v>85</v>
      </c>
      <c r="F29" s="5">
        <v>170904</v>
      </c>
      <c r="G29" s="9" t="s">
        <v>71</v>
      </c>
      <c r="H29" s="5">
        <v>5941.3</v>
      </c>
    </row>
    <row r="30" spans="2:8" ht="41.25" thickBot="1" x14ac:dyDescent="0.3">
      <c r="B30" s="4" t="s">
        <v>49</v>
      </c>
      <c r="C30" s="5" t="s">
        <v>50</v>
      </c>
      <c r="D30" s="5">
        <v>42103023090</v>
      </c>
      <c r="E30" s="9" t="s">
        <v>51</v>
      </c>
      <c r="F30" s="5">
        <v>170904</v>
      </c>
      <c r="G30" s="9" t="s">
        <v>71</v>
      </c>
      <c r="H30" s="5">
        <v>1533.76</v>
      </c>
    </row>
    <row r="31" spans="2:8" ht="41.25" thickBot="1" x14ac:dyDescent="0.3">
      <c r="B31" s="4" t="s">
        <v>86</v>
      </c>
      <c r="C31" s="5" t="s">
        <v>87</v>
      </c>
      <c r="D31" s="5">
        <v>44103026358</v>
      </c>
      <c r="E31" s="9" t="s">
        <v>88</v>
      </c>
      <c r="F31" s="5">
        <v>170904</v>
      </c>
      <c r="G31" s="9" t="s">
        <v>71</v>
      </c>
      <c r="H31" s="5">
        <v>926.28</v>
      </c>
    </row>
    <row r="32" spans="2:8" ht="41.25" thickBot="1" x14ac:dyDescent="0.3">
      <c r="B32" s="4" t="s">
        <v>86</v>
      </c>
      <c r="C32" s="5" t="s">
        <v>89</v>
      </c>
      <c r="D32" s="5">
        <v>44103029301</v>
      </c>
      <c r="E32" s="9" t="s">
        <v>90</v>
      </c>
      <c r="F32" s="5">
        <v>170904</v>
      </c>
      <c r="G32" s="9" t="s">
        <v>71</v>
      </c>
      <c r="H32" s="5">
        <v>356</v>
      </c>
    </row>
    <row r="33" spans="2:8" ht="41.25" thickBot="1" x14ac:dyDescent="0.3">
      <c r="B33" s="4" t="s">
        <v>52</v>
      </c>
      <c r="C33" s="5" t="s">
        <v>66</v>
      </c>
      <c r="D33" s="5">
        <v>43603022128</v>
      </c>
      <c r="E33" s="9" t="s">
        <v>67</v>
      </c>
      <c r="F33" s="5">
        <v>170904</v>
      </c>
      <c r="G33" s="9" t="s">
        <v>71</v>
      </c>
      <c r="H33" s="5">
        <v>2642.84</v>
      </c>
    </row>
    <row r="34" spans="2:8" ht="41.25" thickBot="1" x14ac:dyDescent="0.3">
      <c r="B34" s="4" t="s">
        <v>52</v>
      </c>
      <c r="C34" s="5" t="s">
        <v>53</v>
      </c>
      <c r="D34" s="5">
        <v>40003600332</v>
      </c>
      <c r="E34" s="9" t="s">
        <v>54</v>
      </c>
      <c r="F34" s="5">
        <v>170904</v>
      </c>
      <c r="G34" s="9" t="s">
        <v>71</v>
      </c>
      <c r="H34" s="5">
        <v>203.14</v>
      </c>
    </row>
    <row r="35" spans="2:8" ht="41.25" thickBot="1" x14ac:dyDescent="0.3">
      <c r="B35" s="4" t="s">
        <v>91</v>
      </c>
      <c r="C35" s="5" t="s">
        <v>23</v>
      </c>
      <c r="D35" s="5">
        <v>40003554635</v>
      </c>
      <c r="E35" s="9" t="s">
        <v>92</v>
      </c>
      <c r="F35" s="5">
        <v>170904</v>
      </c>
      <c r="G35" s="9" t="s">
        <v>71</v>
      </c>
      <c r="H35" s="5">
        <v>1809.36</v>
      </c>
    </row>
    <row r="36" spans="2:8" ht="41.25" thickBot="1" x14ac:dyDescent="0.3">
      <c r="B36" s="4" t="s">
        <v>93</v>
      </c>
      <c r="C36" s="5" t="s">
        <v>94</v>
      </c>
      <c r="D36" s="5">
        <v>40103069401</v>
      </c>
      <c r="E36" s="9" t="s">
        <v>95</v>
      </c>
      <c r="F36" s="5">
        <v>170904</v>
      </c>
      <c r="G36" s="9" t="s">
        <v>71</v>
      </c>
      <c r="H36" s="5">
        <v>58207</v>
      </c>
    </row>
    <row r="37" spans="2:8" ht="41.25" thickBot="1" x14ac:dyDescent="0.3">
      <c r="B37" s="4" t="s">
        <v>96</v>
      </c>
      <c r="C37" s="5" t="s">
        <v>97</v>
      </c>
      <c r="D37" s="5">
        <v>40003399703</v>
      </c>
      <c r="E37" s="9" t="s">
        <v>98</v>
      </c>
      <c r="F37" s="5">
        <v>170904</v>
      </c>
      <c r="G37" s="9" t="s">
        <v>71</v>
      </c>
      <c r="H37" s="5">
        <v>4442.3500000000004</v>
      </c>
    </row>
    <row r="38" spans="2:8" ht="41.25" thickBot="1" x14ac:dyDescent="0.3">
      <c r="B38" s="4" t="s">
        <v>99</v>
      </c>
      <c r="C38" s="5" t="s">
        <v>100</v>
      </c>
      <c r="D38" s="5">
        <v>40003559401</v>
      </c>
      <c r="E38" s="9" t="s">
        <v>101</v>
      </c>
      <c r="F38" s="5">
        <v>170904</v>
      </c>
      <c r="G38" s="9" t="s">
        <v>71</v>
      </c>
      <c r="H38" s="5">
        <v>6016.13</v>
      </c>
    </row>
    <row r="39" spans="2:8" ht="41.25" thickBot="1" x14ac:dyDescent="0.3">
      <c r="B39" s="4" t="s">
        <v>26</v>
      </c>
      <c r="C39" s="5" t="s">
        <v>27</v>
      </c>
      <c r="D39" s="5">
        <v>40003367816</v>
      </c>
      <c r="E39" s="9" t="s">
        <v>28</v>
      </c>
      <c r="F39" s="5">
        <v>170904</v>
      </c>
      <c r="G39" s="9" t="s">
        <v>71</v>
      </c>
      <c r="H39" s="5">
        <v>23450.3</v>
      </c>
    </row>
    <row r="40" spans="2:8" ht="41.25" thickBot="1" x14ac:dyDescent="0.3">
      <c r="B40" s="4" t="s">
        <v>58</v>
      </c>
      <c r="C40" s="5" t="s">
        <v>102</v>
      </c>
      <c r="D40" s="5">
        <v>48503026538</v>
      </c>
      <c r="E40" s="9" t="s">
        <v>103</v>
      </c>
      <c r="F40" s="5">
        <v>170904</v>
      </c>
      <c r="G40" s="9" t="s">
        <v>71</v>
      </c>
      <c r="H40" s="5">
        <v>1785.32</v>
      </c>
    </row>
    <row r="41" spans="2:8" ht="41.25" thickBot="1" x14ac:dyDescent="0.3">
      <c r="B41" s="4" t="s">
        <v>104</v>
      </c>
      <c r="C41" s="5" t="s">
        <v>79</v>
      </c>
      <c r="D41" s="5">
        <v>40003525848</v>
      </c>
      <c r="E41" s="9" t="s">
        <v>105</v>
      </c>
      <c r="F41" s="5">
        <v>170904</v>
      </c>
      <c r="G41" s="9" t="s">
        <v>71</v>
      </c>
      <c r="H41" s="5">
        <v>855.83</v>
      </c>
    </row>
    <row r="42" spans="2:8" ht="41.25" thickBot="1" x14ac:dyDescent="0.3">
      <c r="B42" s="4" t="s">
        <v>106</v>
      </c>
      <c r="C42" s="5" t="s">
        <v>107</v>
      </c>
      <c r="D42" s="5">
        <v>40003309841</v>
      </c>
      <c r="E42" s="9" t="s">
        <v>108</v>
      </c>
      <c r="F42" s="5">
        <v>170904</v>
      </c>
      <c r="G42" s="9" t="s">
        <v>71</v>
      </c>
      <c r="H42" s="5">
        <v>34.729999999999997</v>
      </c>
    </row>
    <row r="43" spans="2:8" ht="41.25" thickBot="1" x14ac:dyDescent="0.3">
      <c r="B43" s="4" t="s">
        <v>106</v>
      </c>
      <c r="C43" s="5" t="s">
        <v>107</v>
      </c>
      <c r="D43" s="5">
        <v>40003309841</v>
      </c>
      <c r="E43" s="9" t="s">
        <v>108</v>
      </c>
      <c r="F43" s="5">
        <v>170904</v>
      </c>
      <c r="G43" s="9" t="s">
        <v>71</v>
      </c>
      <c r="H43" s="5">
        <v>19.2</v>
      </c>
    </row>
    <row r="44" spans="2:8" ht="41.25" thickBot="1" x14ac:dyDescent="0.3">
      <c r="B44" s="4" t="s">
        <v>106</v>
      </c>
      <c r="C44" s="5" t="s">
        <v>79</v>
      </c>
      <c r="D44" s="5">
        <v>40003525848</v>
      </c>
      <c r="E44" s="9" t="s">
        <v>109</v>
      </c>
      <c r="F44" s="5">
        <v>170904</v>
      </c>
      <c r="G44" s="9" t="s">
        <v>71</v>
      </c>
      <c r="H44" s="5">
        <v>48.46</v>
      </c>
    </row>
    <row r="45" spans="2:8" ht="41.25" thickBot="1" x14ac:dyDescent="0.3">
      <c r="B45" s="4" t="s">
        <v>110</v>
      </c>
      <c r="C45" s="5" t="s">
        <v>111</v>
      </c>
      <c r="D45" s="5">
        <v>41203001052</v>
      </c>
      <c r="E45" s="9" t="s">
        <v>112</v>
      </c>
      <c r="F45" s="5">
        <v>170904</v>
      </c>
      <c r="G45" s="9" t="s">
        <v>71</v>
      </c>
      <c r="H45" s="5">
        <v>1070.5999999999999</v>
      </c>
    </row>
    <row r="46" spans="2:8" ht="15.75" thickBot="1" x14ac:dyDescent="0.3">
      <c r="B46" s="4" t="s">
        <v>58</v>
      </c>
      <c r="C46" s="5" t="s">
        <v>61</v>
      </c>
      <c r="D46" s="5">
        <v>40003386821</v>
      </c>
      <c r="E46" s="9" t="s">
        <v>62</v>
      </c>
      <c r="F46" s="5">
        <v>191208</v>
      </c>
      <c r="G46" s="9" t="s">
        <v>113</v>
      </c>
      <c r="H46" s="5">
        <v>1628.2</v>
      </c>
    </row>
    <row r="47" spans="2:8" ht="27.75" thickBot="1" x14ac:dyDescent="0.3">
      <c r="B47" s="4" t="s">
        <v>78</v>
      </c>
      <c r="C47" s="5" t="s">
        <v>79</v>
      </c>
      <c r="D47" s="5">
        <v>40003525848</v>
      </c>
      <c r="E47" s="9" t="s">
        <v>80</v>
      </c>
      <c r="F47" s="5">
        <v>200301</v>
      </c>
      <c r="G47" s="9" t="s">
        <v>114</v>
      </c>
      <c r="H47" s="5">
        <v>15567.5</v>
      </c>
    </row>
    <row r="48" spans="2:8" ht="41.25" thickBot="1" x14ac:dyDescent="0.3">
      <c r="B48" s="4" t="s">
        <v>115</v>
      </c>
      <c r="C48" s="5" t="s">
        <v>116</v>
      </c>
      <c r="D48" s="5">
        <v>41503029988</v>
      </c>
      <c r="E48" s="9" t="s">
        <v>117</v>
      </c>
      <c r="F48" s="5">
        <v>200301</v>
      </c>
      <c r="G48" s="9" t="s">
        <v>114</v>
      </c>
      <c r="H48" s="5">
        <v>36351.360000000001</v>
      </c>
    </row>
    <row r="49" spans="2:8" ht="15.75" thickBot="1" x14ac:dyDescent="0.3">
      <c r="B49" s="4" t="s">
        <v>46</v>
      </c>
      <c r="C49" s="5" t="s">
        <v>84</v>
      </c>
      <c r="D49" s="5">
        <v>44103015509</v>
      </c>
      <c r="E49" s="9" t="s">
        <v>85</v>
      </c>
      <c r="F49" s="5">
        <v>200301</v>
      </c>
      <c r="G49" s="9" t="s">
        <v>114</v>
      </c>
      <c r="H49" s="5">
        <v>24792.04</v>
      </c>
    </row>
    <row r="50" spans="2:8" ht="15.75" thickBot="1" x14ac:dyDescent="0.3">
      <c r="B50" s="4" t="s">
        <v>49</v>
      </c>
      <c r="C50" s="5" t="s">
        <v>118</v>
      </c>
      <c r="D50" s="5">
        <v>42103030389</v>
      </c>
      <c r="E50" s="9" t="s">
        <v>119</v>
      </c>
      <c r="F50" s="5">
        <v>200301</v>
      </c>
      <c r="G50" s="9" t="s">
        <v>114</v>
      </c>
      <c r="H50" s="5">
        <v>23915.29</v>
      </c>
    </row>
    <row r="51" spans="2:8" ht="15.75" thickBot="1" x14ac:dyDescent="0.3">
      <c r="B51" s="4" t="s">
        <v>49</v>
      </c>
      <c r="C51" s="5" t="s">
        <v>50</v>
      </c>
      <c r="D51" s="5">
        <v>42103023090</v>
      </c>
      <c r="E51" s="9" t="s">
        <v>51</v>
      </c>
      <c r="F51" s="5">
        <v>200301</v>
      </c>
      <c r="G51" s="9" t="s">
        <v>114</v>
      </c>
      <c r="H51" s="5">
        <v>7</v>
      </c>
    </row>
    <row r="52" spans="2:8" ht="15.75" thickBot="1" x14ac:dyDescent="0.3">
      <c r="B52" s="4" t="s">
        <v>49</v>
      </c>
      <c r="C52" s="5" t="s">
        <v>50</v>
      </c>
      <c r="D52" s="5">
        <v>42103023090</v>
      </c>
      <c r="E52" s="9" t="s">
        <v>51</v>
      </c>
      <c r="F52" s="5">
        <v>200301</v>
      </c>
      <c r="G52" s="9" t="s">
        <v>114</v>
      </c>
      <c r="H52" s="5">
        <v>2946.23</v>
      </c>
    </row>
    <row r="53" spans="2:8" ht="27.75" thickBot="1" x14ac:dyDescent="0.3">
      <c r="B53" s="4" t="s">
        <v>86</v>
      </c>
      <c r="C53" s="5" t="s">
        <v>87</v>
      </c>
      <c r="D53" s="5">
        <v>44103026358</v>
      </c>
      <c r="E53" s="9" t="s">
        <v>88</v>
      </c>
      <c r="F53" s="5">
        <v>200301</v>
      </c>
      <c r="G53" s="9" t="s">
        <v>114</v>
      </c>
      <c r="H53" s="5">
        <v>7313.86</v>
      </c>
    </row>
    <row r="54" spans="2:8" ht="27.75" thickBot="1" x14ac:dyDescent="0.3">
      <c r="B54" s="4" t="s">
        <v>52</v>
      </c>
      <c r="C54" s="5" t="s">
        <v>66</v>
      </c>
      <c r="D54" s="5">
        <v>43603022128</v>
      </c>
      <c r="E54" s="9" t="s">
        <v>67</v>
      </c>
      <c r="F54" s="5">
        <v>200301</v>
      </c>
      <c r="G54" s="9" t="s">
        <v>114</v>
      </c>
      <c r="H54" s="5">
        <v>42600.08</v>
      </c>
    </row>
    <row r="55" spans="2:8" ht="27.75" thickBot="1" x14ac:dyDescent="0.3">
      <c r="B55" s="4" t="s">
        <v>96</v>
      </c>
      <c r="C55" s="5" t="s">
        <v>97</v>
      </c>
      <c r="D55" s="5">
        <v>40003399703</v>
      </c>
      <c r="E55" s="9" t="s">
        <v>98</v>
      </c>
      <c r="F55" s="5">
        <v>200301</v>
      </c>
      <c r="G55" s="9" t="s">
        <v>114</v>
      </c>
      <c r="H55" s="5">
        <v>4797.76</v>
      </c>
    </row>
    <row r="56" spans="2:8" ht="15.75" thickBot="1" x14ac:dyDescent="0.3">
      <c r="B56" s="4" t="s">
        <v>38</v>
      </c>
      <c r="C56" s="5" t="s">
        <v>39</v>
      </c>
      <c r="D56" s="5">
        <v>40003320069</v>
      </c>
      <c r="E56" s="9" t="s">
        <v>40</v>
      </c>
      <c r="F56" s="5">
        <v>200301</v>
      </c>
      <c r="G56" s="9" t="s">
        <v>114</v>
      </c>
      <c r="H56" s="5">
        <v>8.1999999999999993</v>
      </c>
    </row>
    <row r="57" spans="2:8" ht="15.75" thickBot="1" x14ac:dyDescent="0.3">
      <c r="B57" s="4" t="s">
        <v>99</v>
      </c>
      <c r="C57" s="5" t="s">
        <v>120</v>
      </c>
      <c r="D57" s="5">
        <v>42403013918</v>
      </c>
      <c r="E57" s="9" t="s">
        <v>121</v>
      </c>
      <c r="F57" s="5">
        <v>200301</v>
      </c>
      <c r="G57" s="9" t="s">
        <v>114</v>
      </c>
      <c r="H57" s="5">
        <v>12337.3</v>
      </c>
    </row>
    <row r="58" spans="2:8" ht="15.75" thickBot="1" x14ac:dyDescent="0.3">
      <c r="B58" s="4" t="s">
        <v>26</v>
      </c>
      <c r="C58" s="5" t="s">
        <v>122</v>
      </c>
      <c r="D58" s="5">
        <v>40203040830</v>
      </c>
      <c r="E58" s="9" t="s">
        <v>123</v>
      </c>
      <c r="F58" s="5">
        <v>200301</v>
      </c>
      <c r="G58" s="9" t="s">
        <v>114</v>
      </c>
      <c r="H58" s="5">
        <v>259157.53</v>
      </c>
    </row>
    <row r="59" spans="2:8" ht="41.25" thickBot="1" x14ac:dyDescent="0.3">
      <c r="B59" s="4" t="s">
        <v>58</v>
      </c>
      <c r="C59" s="5" t="s">
        <v>124</v>
      </c>
      <c r="D59" s="5">
        <v>58503015521</v>
      </c>
      <c r="E59" s="9" t="s">
        <v>125</v>
      </c>
      <c r="F59" s="5">
        <v>200301</v>
      </c>
      <c r="G59" s="9" t="s">
        <v>114</v>
      </c>
      <c r="H59" s="5">
        <v>5003.6000000000004</v>
      </c>
    </row>
    <row r="60" spans="2:8" ht="27.75" thickBot="1" x14ac:dyDescent="0.3">
      <c r="B60" s="4" t="s">
        <v>104</v>
      </c>
      <c r="C60" s="5" t="s">
        <v>79</v>
      </c>
      <c r="D60" s="5">
        <v>40003525848</v>
      </c>
      <c r="E60" s="9" t="s">
        <v>105</v>
      </c>
      <c r="F60" s="5">
        <v>200301</v>
      </c>
      <c r="G60" s="9" t="s">
        <v>114</v>
      </c>
      <c r="H60" s="5">
        <v>16119.63</v>
      </c>
    </row>
    <row r="61" spans="2:8" ht="15.75" thickBot="1" x14ac:dyDescent="0.3">
      <c r="B61" s="4" t="s">
        <v>110</v>
      </c>
      <c r="C61" s="5" t="s">
        <v>111</v>
      </c>
      <c r="D61" s="5">
        <v>41203001052</v>
      </c>
      <c r="E61" s="9" t="s">
        <v>112</v>
      </c>
      <c r="F61" s="5">
        <v>200301</v>
      </c>
      <c r="G61" s="9" t="s">
        <v>114</v>
      </c>
      <c r="H61" s="5">
        <v>16559.71</v>
      </c>
    </row>
    <row r="64" spans="2:8" x14ac:dyDescent="0.25">
      <c r="B64" s="10" t="s">
        <v>129</v>
      </c>
    </row>
    <row r="65" spans="2:8" ht="15.75" thickBot="1" x14ac:dyDescent="0.3"/>
    <row r="66" spans="2:8" ht="27.75" thickBot="1" x14ac:dyDescent="0.3">
      <c r="B66" s="11" t="s">
        <v>15</v>
      </c>
      <c r="C66" s="3" t="s">
        <v>16</v>
      </c>
      <c r="D66" s="3" t="s">
        <v>17</v>
      </c>
      <c r="E66" s="3" t="s">
        <v>18</v>
      </c>
      <c r="F66" s="3" t="s">
        <v>19</v>
      </c>
      <c r="G66" s="3" t="s">
        <v>20</v>
      </c>
      <c r="H66" s="3" t="s">
        <v>21</v>
      </c>
    </row>
    <row r="67" spans="2:8" ht="41.25" thickBot="1" x14ac:dyDescent="0.3">
      <c r="B67" s="4" t="s">
        <v>58</v>
      </c>
      <c r="C67" s="5" t="s">
        <v>124</v>
      </c>
      <c r="D67" s="5">
        <v>58503015521</v>
      </c>
      <c r="E67" s="9" t="s">
        <v>125</v>
      </c>
      <c r="F67" s="5">
        <v>40221</v>
      </c>
      <c r="G67" s="9" t="s">
        <v>130</v>
      </c>
      <c r="H67" s="5">
        <v>52.5</v>
      </c>
    </row>
    <row r="68" spans="2:8" ht="15.75" thickBot="1" x14ac:dyDescent="0.3">
      <c r="B68" s="4" t="s">
        <v>29</v>
      </c>
      <c r="C68" s="5" t="s">
        <v>30</v>
      </c>
      <c r="D68" s="5">
        <v>41503052185</v>
      </c>
      <c r="E68" s="9" t="s">
        <v>31</v>
      </c>
      <c r="F68" s="5">
        <v>70213</v>
      </c>
      <c r="G68" s="9" t="s">
        <v>32</v>
      </c>
      <c r="H68" s="5">
        <v>5.7</v>
      </c>
    </row>
    <row r="69" spans="2:8" ht="15.75" thickBot="1" x14ac:dyDescent="0.3">
      <c r="B69" s="4" t="s">
        <v>29</v>
      </c>
      <c r="C69" s="5" t="s">
        <v>33</v>
      </c>
      <c r="D69" s="5">
        <v>41503050733</v>
      </c>
      <c r="E69" s="9" t="s">
        <v>34</v>
      </c>
      <c r="F69" s="5">
        <v>70213</v>
      </c>
      <c r="G69" s="9" t="s">
        <v>32</v>
      </c>
      <c r="H69" s="5">
        <v>90.96</v>
      </c>
    </row>
    <row r="70" spans="2:8" ht="15.75" thickBot="1" x14ac:dyDescent="0.3">
      <c r="B70" s="4" t="s">
        <v>35</v>
      </c>
      <c r="C70" s="5" t="s">
        <v>36</v>
      </c>
      <c r="D70" s="5">
        <v>44103026983</v>
      </c>
      <c r="E70" s="9" t="s">
        <v>37</v>
      </c>
      <c r="F70" s="5">
        <v>70213</v>
      </c>
      <c r="G70" s="9" t="s">
        <v>32</v>
      </c>
      <c r="H70" s="5">
        <v>361</v>
      </c>
    </row>
    <row r="71" spans="2:8" ht="41.25" thickBot="1" x14ac:dyDescent="0.3">
      <c r="B71" s="4" t="s">
        <v>58</v>
      </c>
      <c r="C71" s="5" t="s">
        <v>124</v>
      </c>
      <c r="D71" s="5">
        <v>58503015521</v>
      </c>
      <c r="E71" s="9" t="s">
        <v>125</v>
      </c>
      <c r="F71" s="5">
        <v>101103</v>
      </c>
      <c r="G71" s="9" t="s">
        <v>131</v>
      </c>
      <c r="H71" s="5">
        <v>55.42</v>
      </c>
    </row>
    <row r="72" spans="2:8" ht="54.75" thickBot="1" x14ac:dyDescent="0.3">
      <c r="B72" s="4" t="s">
        <v>52</v>
      </c>
      <c r="C72" s="5" t="s">
        <v>53</v>
      </c>
      <c r="D72" s="5">
        <v>40003600332</v>
      </c>
      <c r="E72" s="9" t="s">
        <v>54</v>
      </c>
      <c r="F72" s="5">
        <v>150203</v>
      </c>
      <c r="G72" s="9" t="s">
        <v>41</v>
      </c>
      <c r="H72" s="5">
        <v>1</v>
      </c>
    </row>
    <row r="73" spans="2:8" ht="54.75" thickBot="1" x14ac:dyDescent="0.3">
      <c r="B73" s="4" t="s">
        <v>38</v>
      </c>
      <c r="C73" s="5" t="s">
        <v>39</v>
      </c>
      <c r="D73" s="5">
        <v>40003320069</v>
      </c>
      <c r="E73" s="9" t="s">
        <v>40</v>
      </c>
      <c r="F73" s="5">
        <v>150203</v>
      </c>
      <c r="G73" s="9" t="s">
        <v>41</v>
      </c>
      <c r="H73" s="5">
        <v>100.63</v>
      </c>
    </row>
    <row r="74" spans="2:8" ht="54.75" thickBot="1" x14ac:dyDescent="0.3">
      <c r="B74" s="4" t="s">
        <v>38</v>
      </c>
      <c r="C74" s="5" t="s">
        <v>39</v>
      </c>
      <c r="D74" s="5">
        <v>40003320069</v>
      </c>
      <c r="E74" s="9" t="s">
        <v>40</v>
      </c>
      <c r="F74" s="5">
        <v>150203</v>
      </c>
      <c r="G74" s="9" t="s">
        <v>41</v>
      </c>
      <c r="H74" s="5">
        <v>392.1</v>
      </c>
    </row>
    <row r="75" spans="2:8" ht="54.75" thickBot="1" x14ac:dyDescent="0.3">
      <c r="B75" s="4" t="s">
        <v>132</v>
      </c>
      <c r="C75" s="5" t="s">
        <v>133</v>
      </c>
      <c r="D75" s="5">
        <v>44103008066</v>
      </c>
      <c r="E75" s="9" t="s">
        <v>134</v>
      </c>
      <c r="F75" s="5">
        <v>150203</v>
      </c>
      <c r="G75" s="9" t="s">
        <v>41</v>
      </c>
      <c r="H75" s="5">
        <v>0.01</v>
      </c>
    </row>
    <row r="76" spans="2:8" ht="15.75" thickBot="1" x14ac:dyDescent="0.3">
      <c r="B76" s="4" t="s">
        <v>42</v>
      </c>
      <c r="C76" s="5" t="s">
        <v>43</v>
      </c>
      <c r="D76" s="5">
        <v>45403034226</v>
      </c>
      <c r="E76" s="9" t="s">
        <v>44</v>
      </c>
      <c r="F76" s="5">
        <v>160103</v>
      </c>
      <c r="G76" s="9" t="s">
        <v>45</v>
      </c>
      <c r="H76" s="5">
        <v>1967.07</v>
      </c>
    </row>
    <row r="77" spans="2:8" ht="15.75" thickBot="1" x14ac:dyDescent="0.3">
      <c r="B77" s="4" t="s">
        <v>46</v>
      </c>
      <c r="C77" s="5" t="s">
        <v>84</v>
      </c>
      <c r="D77" s="5">
        <v>44103015509</v>
      </c>
      <c r="E77" s="9" t="s">
        <v>85</v>
      </c>
      <c r="F77" s="5">
        <v>160103</v>
      </c>
      <c r="G77" s="9" t="s">
        <v>45</v>
      </c>
      <c r="H77" s="5">
        <v>2980</v>
      </c>
    </row>
    <row r="78" spans="2:8" ht="15.75" thickBot="1" x14ac:dyDescent="0.3">
      <c r="B78" s="4" t="s">
        <v>46</v>
      </c>
      <c r="C78" s="5" t="s">
        <v>84</v>
      </c>
      <c r="D78" s="5">
        <v>44103015509</v>
      </c>
      <c r="E78" s="9" t="s">
        <v>85</v>
      </c>
      <c r="F78" s="5">
        <v>160103</v>
      </c>
      <c r="G78" s="9" t="s">
        <v>45</v>
      </c>
      <c r="H78" s="5">
        <v>3177.33</v>
      </c>
    </row>
    <row r="79" spans="2:8" ht="15.75" thickBot="1" x14ac:dyDescent="0.3">
      <c r="B79" s="4" t="s">
        <v>49</v>
      </c>
      <c r="C79" s="5" t="s">
        <v>50</v>
      </c>
      <c r="D79" s="5">
        <v>42103023090</v>
      </c>
      <c r="E79" s="9" t="s">
        <v>51</v>
      </c>
      <c r="F79" s="5">
        <v>160103</v>
      </c>
      <c r="G79" s="9" t="s">
        <v>45</v>
      </c>
      <c r="H79" s="5">
        <v>25.39</v>
      </c>
    </row>
    <row r="80" spans="2:8" ht="15.75" thickBot="1" x14ac:dyDescent="0.3">
      <c r="B80" s="4" t="s">
        <v>52</v>
      </c>
      <c r="C80" s="5" t="s">
        <v>53</v>
      </c>
      <c r="D80" s="5">
        <v>40003600332</v>
      </c>
      <c r="E80" s="9" t="s">
        <v>54</v>
      </c>
      <c r="F80" s="5">
        <v>160103</v>
      </c>
      <c r="G80" s="9" t="s">
        <v>45</v>
      </c>
      <c r="H80" s="5">
        <v>79.959999999999994</v>
      </c>
    </row>
    <row r="81" spans="2:8" ht="15.75" thickBot="1" x14ac:dyDescent="0.3">
      <c r="B81" s="4" t="s">
        <v>55</v>
      </c>
      <c r="C81" s="5" t="s">
        <v>56</v>
      </c>
      <c r="D81" s="5">
        <v>42103070076</v>
      </c>
      <c r="E81" s="9" t="s">
        <v>57</v>
      </c>
      <c r="F81" s="5">
        <v>160103</v>
      </c>
      <c r="G81" s="9" t="s">
        <v>45</v>
      </c>
      <c r="H81" s="5">
        <v>57</v>
      </c>
    </row>
    <row r="82" spans="2:8" ht="15.75" thickBot="1" x14ac:dyDescent="0.3">
      <c r="B82" s="4" t="s">
        <v>58</v>
      </c>
      <c r="C82" s="5" t="s">
        <v>61</v>
      </c>
      <c r="D82" s="5">
        <v>40003386821</v>
      </c>
      <c r="E82" s="9" t="s">
        <v>62</v>
      </c>
      <c r="F82" s="5">
        <v>160103</v>
      </c>
      <c r="G82" s="9" t="s">
        <v>45</v>
      </c>
      <c r="H82" s="5">
        <v>3574.03</v>
      </c>
    </row>
    <row r="83" spans="2:8" ht="15.75" thickBot="1" x14ac:dyDescent="0.3">
      <c r="B83" s="4" t="s">
        <v>106</v>
      </c>
      <c r="C83" s="5" t="s">
        <v>107</v>
      </c>
      <c r="D83" s="5">
        <v>40003309841</v>
      </c>
      <c r="E83" s="9" t="s">
        <v>108</v>
      </c>
      <c r="F83" s="5">
        <v>160103</v>
      </c>
      <c r="G83" s="9" t="s">
        <v>45</v>
      </c>
      <c r="H83" s="5">
        <v>407.93</v>
      </c>
    </row>
    <row r="84" spans="2:8" ht="15.75" thickBot="1" x14ac:dyDescent="0.3">
      <c r="B84" s="4" t="s">
        <v>132</v>
      </c>
      <c r="C84" s="5" t="s">
        <v>133</v>
      </c>
      <c r="D84" s="5">
        <v>44103008066</v>
      </c>
      <c r="E84" s="9" t="s">
        <v>134</v>
      </c>
      <c r="F84" s="5">
        <v>160103</v>
      </c>
      <c r="G84" s="9" t="s">
        <v>45</v>
      </c>
      <c r="H84" s="5">
        <v>2.5</v>
      </c>
    </row>
    <row r="85" spans="2:8" ht="54.75" thickBot="1" x14ac:dyDescent="0.3">
      <c r="B85" s="4" t="s">
        <v>26</v>
      </c>
      <c r="C85" s="5" t="s">
        <v>63</v>
      </c>
      <c r="D85" s="5">
        <v>40003967205</v>
      </c>
      <c r="E85" s="9" t="s">
        <v>64</v>
      </c>
      <c r="F85" s="5">
        <v>161106</v>
      </c>
      <c r="G85" s="9" t="s">
        <v>65</v>
      </c>
      <c r="H85" s="5">
        <v>5797.2</v>
      </c>
    </row>
    <row r="86" spans="2:8" ht="27.75" thickBot="1" x14ac:dyDescent="0.3">
      <c r="B86" s="4" t="s">
        <v>52</v>
      </c>
      <c r="C86" s="5" t="s">
        <v>66</v>
      </c>
      <c r="D86" s="5">
        <v>43603022128</v>
      </c>
      <c r="E86" s="9" t="s">
        <v>67</v>
      </c>
      <c r="F86" s="5">
        <v>170604</v>
      </c>
      <c r="G86" s="9" t="s">
        <v>68</v>
      </c>
      <c r="H86" s="5">
        <v>1.64</v>
      </c>
    </row>
    <row r="87" spans="2:8" ht="41.25" thickBot="1" x14ac:dyDescent="0.3">
      <c r="B87" s="4" t="s">
        <v>22</v>
      </c>
      <c r="C87" s="5" t="s">
        <v>69</v>
      </c>
      <c r="D87" s="5">
        <v>40003682818</v>
      </c>
      <c r="E87" s="9" t="s">
        <v>70</v>
      </c>
      <c r="F87" s="5">
        <v>170904</v>
      </c>
      <c r="G87" s="9" t="s">
        <v>71</v>
      </c>
      <c r="H87" s="5">
        <v>20772.8</v>
      </c>
    </row>
    <row r="88" spans="2:8" ht="41.25" thickBot="1" x14ac:dyDescent="0.3">
      <c r="B88" s="4" t="s">
        <v>22</v>
      </c>
      <c r="C88" s="5" t="s">
        <v>74</v>
      </c>
      <c r="D88" s="5">
        <v>40003649847</v>
      </c>
      <c r="E88" s="9" t="s">
        <v>75</v>
      </c>
      <c r="F88" s="5">
        <v>170904</v>
      </c>
      <c r="G88" s="9" t="s">
        <v>71</v>
      </c>
      <c r="H88" s="5">
        <v>33695.25</v>
      </c>
    </row>
    <row r="89" spans="2:8" ht="41.25" thickBot="1" x14ac:dyDescent="0.3">
      <c r="B89" s="4" t="s">
        <v>22</v>
      </c>
      <c r="C89" s="5" t="s">
        <v>135</v>
      </c>
      <c r="D89" s="5">
        <v>40003278804</v>
      </c>
      <c r="E89" s="9" t="s">
        <v>136</v>
      </c>
      <c r="F89" s="5">
        <v>170904</v>
      </c>
      <c r="G89" s="9" t="s">
        <v>71</v>
      </c>
      <c r="H89" s="5">
        <v>2228.83</v>
      </c>
    </row>
    <row r="90" spans="2:8" ht="41.25" thickBot="1" x14ac:dyDescent="0.3">
      <c r="B90" s="4" t="s">
        <v>78</v>
      </c>
      <c r="C90" s="5" t="s">
        <v>79</v>
      </c>
      <c r="D90" s="5">
        <v>40003525848</v>
      </c>
      <c r="E90" s="9" t="s">
        <v>80</v>
      </c>
      <c r="F90" s="5">
        <v>170904</v>
      </c>
      <c r="G90" s="9" t="s">
        <v>71</v>
      </c>
      <c r="H90" s="5">
        <v>25.98</v>
      </c>
    </row>
    <row r="91" spans="2:8" ht="41.25" thickBot="1" x14ac:dyDescent="0.3">
      <c r="B91" s="4" t="s">
        <v>81</v>
      </c>
      <c r="C91" s="5" t="s">
        <v>82</v>
      </c>
      <c r="D91" s="5">
        <v>42103025829</v>
      </c>
      <c r="E91" s="9" t="s">
        <v>83</v>
      </c>
      <c r="F91" s="5">
        <v>170904</v>
      </c>
      <c r="G91" s="9" t="s">
        <v>71</v>
      </c>
      <c r="H91" s="5">
        <v>20401.900000000001</v>
      </c>
    </row>
    <row r="92" spans="2:8" ht="41.25" thickBot="1" x14ac:dyDescent="0.3">
      <c r="B92" s="4" t="s">
        <v>46</v>
      </c>
      <c r="C92" s="5" t="s">
        <v>84</v>
      </c>
      <c r="D92" s="5">
        <v>44103015509</v>
      </c>
      <c r="E92" s="9" t="s">
        <v>85</v>
      </c>
      <c r="F92" s="5">
        <v>170904</v>
      </c>
      <c r="G92" s="9" t="s">
        <v>71</v>
      </c>
      <c r="H92" s="5">
        <v>8574.3700000000008</v>
      </c>
    </row>
    <row r="93" spans="2:8" ht="41.25" thickBot="1" x14ac:dyDescent="0.3">
      <c r="B93" s="4" t="s">
        <v>49</v>
      </c>
      <c r="C93" s="5" t="s">
        <v>50</v>
      </c>
      <c r="D93" s="5">
        <v>42103023090</v>
      </c>
      <c r="E93" s="9" t="s">
        <v>51</v>
      </c>
      <c r="F93" s="5">
        <v>170904</v>
      </c>
      <c r="G93" s="9" t="s">
        <v>71</v>
      </c>
      <c r="H93" s="5">
        <v>1579.99</v>
      </c>
    </row>
    <row r="94" spans="2:8" ht="41.25" thickBot="1" x14ac:dyDescent="0.3">
      <c r="B94" s="4" t="s">
        <v>86</v>
      </c>
      <c r="C94" s="5" t="s">
        <v>87</v>
      </c>
      <c r="D94" s="5">
        <v>44103026358</v>
      </c>
      <c r="E94" s="9" t="s">
        <v>88</v>
      </c>
      <c r="F94" s="5">
        <v>170904</v>
      </c>
      <c r="G94" s="9" t="s">
        <v>71</v>
      </c>
      <c r="H94" s="5">
        <v>1089.27</v>
      </c>
    </row>
    <row r="95" spans="2:8" ht="41.25" thickBot="1" x14ac:dyDescent="0.3">
      <c r="B95" s="4" t="s">
        <v>86</v>
      </c>
      <c r="C95" s="5" t="s">
        <v>89</v>
      </c>
      <c r="D95" s="5">
        <v>44103029301</v>
      </c>
      <c r="E95" s="9" t="s">
        <v>90</v>
      </c>
      <c r="F95" s="5">
        <v>170904</v>
      </c>
      <c r="G95" s="9" t="s">
        <v>71</v>
      </c>
      <c r="H95" s="5">
        <v>350</v>
      </c>
    </row>
    <row r="96" spans="2:8" ht="41.25" thickBot="1" x14ac:dyDescent="0.3">
      <c r="B96" s="4" t="s">
        <v>52</v>
      </c>
      <c r="C96" s="5" t="s">
        <v>66</v>
      </c>
      <c r="D96" s="5">
        <v>43603022128</v>
      </c>
      <c r="E96" s="9" t="s">
        <v>67</v>
      </c>
      <c r="F96" s="5">
        <v>170904</v>
      </c>
      <c r="G96" s="9" t="s">
        <v>71</v>
      </c>
      <c r="H96" s="5">
        <v>2074.2800000000002</v>
      </c>
    </row>
    <row r="97" spans="2:8" ht="41.25" thickBot="1" x14ac:dyDescent="0.3">
      <c r="B97" s="4" t="s">
        <v>91</v>
      </c>
      <c r="C97" s="5" t="s">
        <v>23</v>
      </c>
      <c r="D97" s="5">
        <v>40003554635</v>
      </c>
      <c r="E97" s="9" t="s">
        <v>92</v>
      </c>
      <c r="F97" s="5">
        <v>170904</v>
      </c>
      <c r="G97" s="9" t="s">
        <v>71</v>
      </c>
      <c r="H97" s="5">
        <v>1299.25</v>
      </c>
    </row>
    <row r="98" spans="2:8" ht="41.25" thickBot="1" x14ac:dyDescent="0.3">
      <c r="B98" s="4" t="s">
        <v>93</v>
      </c>
      <c r="C98" s="5" t="s">
        <v>94</v>
      </c>
      <c r="D98" s="5">
        <v>40103069401</v>
      </c>
      <c r="E98" s="9" t="s">
        <v>95</v>
      </c>
      <c r="F98" s="5">
        <v>170904</v>
      </c>
      <c r="G98" s="9" t="s">
        <v>71</v>
      </c>
      <c r="H98" s="5">
        <v>60176</v>
      </c>
    </row>
    <row r="99" spans="2:8" ht="41.25" thickBot="1" x14ac:dyDescent="0.3">
      <c r="B99" s="4" t="s">
        <v>96</v>
      </c>
      <c r="C99" s="5" t="s">
        <v>97</v>
      </c>
      <c r="D99" s="5">
        <v>40003399703</v>
      </c>
      <c r="E99" s="9" t="s">
        <v>98</v>
      </c>
      <c r="F99" s="5">
        <v>170904</v>
      </c>
      <c r="G99" s="9" t="s">
        <v>71</v>
      </c>
      <c r="H99" s="5">
        <v>1159.81</v>
      </c>
    </row>
    <row r="100" spans="2:8" ht="41.25" thickBot="1" x14ac:dyDescent="0.3">
      <c r="B100" s="4" t="s">
        <v>99</v>
      </c>
      <c r="C100" s="5" t="s">
        <v>100</v>
      </c>
      <c r="D100" s="5">
        <v>40003559401</v>
      </c>
      <c r="E100" s="9" t="s">
        <v>101</v>
      </c>
      <c r="F100" s="5">
        <v>170904</v>
      </c>
      <c r="G100" s="9" t="s">
        <v>71</v>
      </c>
      <c r="H100" s="5">
        <v>6220.9</v>
      </c>
    </row>
    <row r="101" spans="2:8" ht="41.25" thickBot="1" x14ac:dyDescent="0.3">
      <c r="B101" s="4" t="s">
        <v>26</v>
      </c>
      <c r="C101" s="5" t="s">
        <v>27</v>
      </c>
      <c r="D101" s="5">
        <v>40003367816</v>
      </c>
      <c r="E101" s="9" t="s">
        <v>28</v>
      </c>
      <c r="F101" s="5">
        <v>170904</v>
      </c>
      <c r="G101" s="9" t="s">
        <v>71</v>
      </c>
      <c r="H101" s="5">
        <v>54663.22</v>
      </c>
    </row>
    <row r="102" spans="2:8" ht="41.25" thickBot="1" x14ac:dyDescent="0.3">
      <c r="B102" s="4" t="s">
        <v>58</v>
      </c>
      <c r="C102" s="5" t="s">
        <v>102</v>
      </c>
      <c r="D102" s="5">
        <v>48503026538</v>
      </c>
      <c r="E102" s="9" t="s">
        <v>103</v>
      </c>
      <c r="F102" s="5">
        <v>170904</v>
      </c>
      <c r="G102" s="9" t="s">
        <v>71</v>
      </c>
      <c r="H102" s="5">
        <v>2760.48</v>
      </c>
    </row>
    <row r="103" spans="2:8" ht="41.25" thickBot="1" x14ac:dyDescent="0.3">
      <c r="B103" s="4" t="s">
        <v>104</v>
      </c>
      <c r="C103" s="5" t="s">
        <v>79</v>
      </c>
      <c r="D103" s="5">
        <v>40003525848</v>
      </c>
      <c r="E103" s="9" t="s">
        <v>137</v>
      </c>
      <c r="F103" s="5">
        <v>170904</v>
      </c>
      <c r="G103" s="9" t="s">
        <v>71</v>
      </c>
      <c r="H103" s="5">
        <v>29.17</v>
      </c>
    </row>
    <row r="104" spans="2:8" ht="41.25" thickBot="1" x14ac:dyDescent="0.3">
      <c r="B104" s="4" t="s">
        <v>104</v>
      </c>
      <c r="C104" s="5" t="s">
        <v>138</v>
      </c>
      <c r="D104" s="5">
        <v>40003133979</v>
      </c>
      <c r="E104" s="9" t="s">
        <v>139</v>
      </c>
      <c r="F104" s="5">
        <v>170904</v>
      </c>
      <c r="G104" s="9" t="s">
        <v>71</v>
      </c>
      <c r="H104" s="5">
        <v>100</v>
      </c>
    </row>
    <row r="105" spans="2:8" ht="41.25" thickBot="1" x14ac:dyDescent="0.3">
      <c r="B105" s="4" t="s">
        <v>106</v>
      </c>
      <c r="C105" s="5" t="s">
        <v>79</v>
      </c>
      <c r="D105" s="5">
        <v>40003525848</v>
      </c>
      <c r="E105" s="9" t="s">
        <v>140</v>
      </c>
      <c r="F105" s="5">
        <v>170904</v>
      </c>
      <c r="G105" s="9" t="s">
        <v>71</v>
      </c>
      <c r="H105" s="5">
        <v>12.82</v>
      </c>
    </row>
    <row r="106" spans="2:8" ht="41.25" thickBot="1" x14ac:dyDescent="0.3">
      <c r="B106" s="4" t="s">
        <v>106</v>
      </c>
      <c r="C106" s="5" t="s">
        <v>79</v>
      </c>
      <c r="D106" s="5">
        <v>40003525848</v>
      </c>
      <c r="E106" s="9" t="s">
        <v>109</v>
      </c>
      <c r="F106" s="5">
        <v>170904</v>
      </c>
      <c r="G106" s="9" t="s">
        <v>71</v>
      </c>
      <c r="H106" s="5">
        <v>119.2</v>
      </c>
    </row>
    <row r="107" spans="2:8" ht="41.25" thickBot="1" x14ac:dyDescent="0.3">
      <c r="B107" s="4" t="s">
        <v>110</v>
      </c>
      <c r="C107" s="5" t="s">
        <v>111</v>
      </c>
      <c r="D107" s="5">
        <v>41203001052</v>
      </c>
      <c r="E107" s="9" t="s">
        <v>112</v>
      </c>
      <c r="F107" s="5">
        <v>170904</v>
      </c>
      <c r="G107" s="9" t="s">
        <v>71</v>
      </c>
      <c r="H107" s="5">
        <v>1193.32</v>
      </c>
    </row>
    <row r="108" spans="2:8" ht="15.75" thickBot="1" x14ac:dyDescent="0.3">
      <c r="B108" s="4" t="s">
        <v>58</v>
      </c>
      <c r="C108" s="5" t="s">
        <v>61</v>
      </c>
      <c r="D108" s="5">
        <v>40003386821</v>
      </c>
      <c r="E108" s="9" t="s">
        <v>62</v>
      </c>
      <c r="F108" s="5">
        <v>191208</v>
      </c>
      <c r="G108" s="9" t="s">
        <v>113</v>
      </c>
      <c r="H108" s="5">
        <v>10383.799999999999</v>
      </c>
    </row>
    <row r="109" spans="2:8" ht="27.75" thickBot="1" x14ac:dyDescent="0.3">
      <c r="B109" s="4" t="s">
        <v>78</v>
      </c>
      <c r="C109" s="5" t="s">
        <v>79</v>
      </c>
      <c r="D109" s="5">
        <v>40003525848</v>
      </c>
      <c r="E109" s="9" t="s">
        <v>80</v>
      </c>
      <c r="F109" s="5">
        <v>200301</v>
      </c>
      <c r="G109" s="9" t="s">
        <v>114</v>
      </c>
      <c r="H109" s="5">
        <v>15426.58</v>
      </c>
    </row>
    <row r="110" spans="2:8" ht="41.25" thickBot="1" x14ac:dyDescent="0.3">
      <c r="B110" s="4" t="s">
        <v>115</v>
      </c>
      <c r="C110" s="5" t="s">
        <v>116</v>
      </c>
      <c r="D110" s="5">
        <v>41503029988</v>
      </c>
      <c r="E110" s="9" t="s">
        <v>117</v>
      </c>
      <c r="F110" s="5">
        <v>200301</v>
      </c>
      <c r="G110" s="9" t="s">
        <v>114</v>
      </c>
      <c r="H110" s="5">
        <v>35783.660000000003</v>
      </c>
    </row>
    <row r="111" spans="2:8" ht="15.75" thickBot="1" x14ac:dyDescent="0.3">
      <c r="B111" s="4" t="s">
        <v>46</v>
      </c>
      <c r="C111" s="5" t="s">
        <v>84</v>
      </c>
      <c r="D111" s="5">
        <v>44103015509</v>
      </c>
      <c r="E111" s="9" t="s">
        <v>85</v>
      </c>
      <c r="F111" s="5">
        <v>200301</v>
      </c>
      <c r="G111" s="9" t="s">
        <v>114</v>
      </c>
      <c r="H111" s="5">
        <v>25344.55</v>
      </c>
    </row>
    <row r="112" spans="2:8" ht="15.75" thickBot="1" x14ac:dyDescent="0.3">
      <c r="B112" s="4" t="s">
        <v>49</v>
      </c>
      <c r="C112" s="5" t="s">
        <v>118</v>
      </c>
      <c r="D112" s="5">
        <v>42103030389</v>
      </c>
      <c r="E112" s="9" t="s">
        <v>119</v>
      </c>
      <c r="F112" s="5">
        <v>200301</v>
      </c>
      <c r="G112" s="9" t="s">
        <v>114</v>
      </c>
      <c r="H112" s="5">
        <v>25265.06</v>
      </c>
    </row>
    <row r="113" spans="2:8" ht="15.75" thickBot="1" x14ac:dyDescent="0.3">
      <c r="B113" s="4" t="s">
        <v>49</v>
      </c>
      <c r="C113" s="5" t="s">
        <v>50</v>
      </c>
      <c r="D113" s="5">
        <v>42103023090</v>
      </c>
      <c r="E113" s="9" t="s">
        <v>51</v>
      </c>
      <c r="F113" s="5">
        <v>200301</v>
      </c>
      <c r="G113" s="9" t="s">
        <v>114</v>
      </c>
      <c r="H113" s="5">
        <v>3.16</v>
      </c>
    </row>
    <row r="114" spans="2:8" ht="15.75" thickBot="1" x14ac:dyDescent="0.3">
      <c r="B114" s="4" t="s">
        <v>49</v>
      </c>
      <c r="C114" s="5" t="s">
        <v>50</v>
      </c>
      <c r="D114" s="5">
        <v>42103023090</v>
      </c>
      <c r="E114" s="9" t="s">
        <v>51</v>
      </c>
      <c r="F114" s="5">
        <v>200301</v>
      </c>
      <c r="G114" s="9" t="s">
        <v>114</v>
      </c>
      <c r="H114" s="5">
        <v>2217.25</v>
      </c>
    </row>
    <row r="115" spans="2:8" ht="27.75" thickBot="1" x14ac:dyDescent="0.3">
      <c r="B115" s="4" t="s">
        <v>86</v>
      </c>
      <c r="C115" s="5" t="s">
        <v>87</v>
      </c>
      <c r="D115" s="5">
        <v>44103026358</v>
      </c>
      <c r="E115" s="9" t="s">
        <v>88</v>
      </c>
      <c r="F115" s="5">
        <v>200301</v>
      </c>
      <c r="G115" s="9" t="s">
        <v>114</v>
      </c>
      <c r="H115" s="5">
        <v>7485.22</v>
      </c>
    </row>
    <row r="116" spans="2:8" ht="27.75" thickBot="1" x14ac:dyDescent="0.3">
      <c r="B116" s="4" t="s">
        <v>52</v>
      </c>
      <c r="C116" s="5" t="s">
        <v>66</v>
      </c>
      <c r="D116" s="5">
        <v>43603022128</v>
      </c>
      <c r="E116" s="9" t="s">
        <v>67</v>
      </c>
      <c r="F116" s="5">
        <v>200301</v>
      </c>
      <c r="G116" s="9" t="s">
        <v>114</v>
      </c>
      <c r="H116" s="5">
        <v>38662.36</v>
      </c>
    </row>
    <row r="117" spans="2:8" ht="15.75" thickBot="1" x14ac:dyDescent="0.3">
      <c r="B117" s="4" t="s">
        <v>141</v>
      </c>
      <c r="C117" s="5" t="s">
        <v>142</v>
      </c>
      <c r="D117" s="5">
        <v>55403015551</v>
      </c>
      <c r="E117" s="9" t="s">
        <v>143</v>
      </c>
      <c r="F117" s="5">
        <v>200301</v>
      </c>
      <c r="G117" s="9" t="s">
        <v>114</v>
      </c>
      <c r="H117" s="5">
        <v>4084.72</v>
      </c>
    </row>
    <row r="118" spans="2:8" ht="27.75" thickBot="1" x14ac:dyDescent="0.3">
      <c r="B118" s="4" t="s">
        <v>96</v>
      </c>
      <c r="C118" s="5" t="s">
        <v>97</v>
      </c>
      <c r="D118" s="5">
        <v>40003399703</v>
      </c>
      <c r="E118" s="9" t="s">
        <v>98</v>
      </c>
      <c r="F118" s="5">
        <v>200301</v>
      </c>
      <c r="G118" s="9" t="s">
        <v>114</v>
      </c>
      <c r="H118" s="5">
        <v>4077.37</v>
      </c>
    </row>
    <row r="119" spans="2:8" ht="15.75" thickBot="1" x14ac:dyDescent="0.3">
      <c r="B119" s="4" t="s">
        <v>99</v>
      </c>
      <c r="C119" s="5" t="s">
        <v>120</v>
      </c>
      <c r="D119" s="5">
        <v>42403013918</v>
      </c>
      <c r="E119" s="9" t="s">
        <v>121</v>
      </c>
      <c r="F119" s="5">
        <v>200301</v>
      </c>
      <c r="G119" s="9" t="s">
        <v>114</v>
      </c>
      <c r="H119" s="5">
        <v>14789.44</v>
      </c>
    </row>
    <row r="120" spans="2:8" ht="15.75" thickBot="1" x14ac:dyDescent="0.3">
      <c r="B120" s="4" t="s">
        <v>26</v>
      </c>
      <c r="C120" s="5" t="s">
        <v>122</v>
      </c>
      <c r="D120" s="5">
        <v>40203040830</v>
      </c>
      <c r="E120" s="9" t="s">
        <v>123</v>
      </c>
      <c r="F120" s="5">
        <v>200301</v>
      </c>
      <c r="G120" s="9" t="s">
        <v>114</v>
      </c>
      <c r="H120" s="5">
        <v>258742.52</v>
      </c>
    </row>
    <row r="121" spans="2:8" ht="15.75" thickBot="1" x14ac:dyDescent="0.3">
      <c r="B121" s="4" t="s">
        <v>26</v>
      </c>
      <c r="C121" s="5" t="s">
        <v>27</v>
      </c>
      <c r="D121" s="5">
        <v>40003367816</v>
      </c>
      <c r="E121" s="9" t="s">
        <v>28</v>
      </c>
      <c r="F121" s="5">
        <v>200301</v>
      </c>
      <c r="G121" s="9" t="s">
        <v>114</v>
      </c>
      <c r="H121" s="5">
        <v>704.45</v>
      </c>
    </row>
    <row r="122" spans="2:8" ht="41.25" thickBot="1" x14ac:dyDescent="0.3">
      <c r="B122" s="4" t="s">
        <v>58</v>
      </c>
      <c r="C122" s="5" t="s">
        <v>124</v>
      </c>
      <c r="D122" s="5">
        <v>58503015521</v>
      </c>
      <c r="E122" s="9" t="s">
        <v>125</v>
      </c>
      <c r="F122" s="5">
        <v>200301</v>
      </c>
      <c r="G122" s="9" t="s">
        <v>114</v>
      </c>
      <c r="H122" s="5">
        <v>2541.44</v>
      </c>
    </row>
    <row r="123" spans="2:8" ht="15.75" thickBot="1" x14ac:dyDescent="0.3">
      <c r="B123" s="4" t="s">
        <v>110</v>
      </c>
      <c r="C123" s="5" t="s">
        <v>111</v>
      </c>
      <c r="D123" s="5">
        <v>41203001052</v>
      </c>
      <c r="E123" s="9" t="s">
        <v>112</v>
      </c>
      <c r="F123" s="5">
        <v>200301</v>
      </c>
      <c r="G123" s="9" t="s">
        <v>114</v>
      </c>
      <c r="H123" s="5">
        <v>16621.32</v>
      </c>
    </row>
    <row r="126" spans="2:8" x14ac:dyDescent="0.25">
      <c r="B126" s="10" t="s">
        <v>144</v>
      </c>
    </row>
    <row r="127" spans="2:8" ht="15.75" thickBot="1" x14ac:dyDescent="0.3"/>
    <row r="128" spans="2:8" ht="27.75" thickBot="1" x14ac:dyDescent="0.3">
      <c r="B128" s="2" t="s">
        <v>15</v>
      </c>
      <c r="C128" s="3" t="s">
        <v>16</v>
      </c>
      <c r="D128" s="3" t="s">
        <v>17</v>
      </c>
      <c r="E128" s="3" t="s">
        <v>18</v>
      </c>
      <c r="F128" s="3" t="s">
        <v>19</v>
      </c>
      <c r="G128" s="3" t="s">
        <v>20</v>
      </c>
      <c r="H128" s="3" t="s">
        <v>21</v>
      </c>
    </row>
    <row r="129" spans="2:8" ht="41.25" thickBot="1" x14ac:dyDescent="0.3">
      <c r="B129" s="4" t="s">
        <v>58</v>
      </c>
      <c r="C129" s="5" t="s">
        <v>124</v>
      </c>
      <c r="D129" s="5">
        <v>58503015521</v>
      </c>
      <c r="E129" s="9" t="s">
        <v>125</v>
      </c>
      <c r="F129" s="5">
        <v>40221</v>
      </c>
      <c r="G129" s="9" t="s">
        <v>130</v>
      </c>
      <c r="H129" s="5">
        <v>68.2</v>
      </c>
    </row>
    <row r="130" spans="2:8" ht="15.75" thickBot="1" x14ac:dyDescent="0.3">
      <c r="B130" s="4" t="s">
        <v>29</v>
      </c>
      <c r="C130" s="5" t="s">
        <v>33</v>
      </c>
      <c r="D130" s="5">
        <v>41503050733</v>
      </c>
      <c r="E130" s="9" t="s">
        <v>34</v>
      </c>
      <c r="F130" s="5">
        <v>70213</v>
      </c>
      <c r="G130" s="9" t="s">
        <v>32</v>
      </c>
      <c r="H130" s="5">
        <v>20.75</v>
      </c>
    </row>
    <row r="131" spans="2:8" ht="15.75" thickBot="1" x14ac:dyDescent="0.3">
      <c r="B131" s="4" t="s">
        <v>35</v>
      </c>
      <c r="C131" s="5" t="s">
        <v>36</v>
      </c>
      <c r="D131" s="5">
        <v>44103026983</v>
      </c>
      <c r="E131" s="9" t="s">
        <v>37</v>
      </c>
      <c r="F131" s="5">
        <v>70213</v>
      </c>
      <c r="G131" s="9" t="s">
        <v>32</v>
      </c>
      <c r="H131" s="5">
        <v>244.96</v>
      </c>
    </row>
    <row r="132" spans="2:8" ht="41.25" thickBot="1" x14ac:dyDescent="0.3">
      <c r="B132" s="4" t="s">
        <v>58</v>
      </c>
      <c r="C132" s="5" t="s">
        <v>124</v>
      </c>
      <c r="D132" s="5">
        <v>58503015521</v>
      </c>
      <c r="E132" s="9" t="s">
        <v>125</v>
      </c>
      <c r="F132" s="5">
        <v>101103</v>
      </c>
      <c r="G132" s="9" t="s">
        <v>131</v>
      </c>
      <c r="H132" s="5">
        <v>97.9</v>
      </c>
    </row>
    <row r="133" spans="2:8" ht="54.75" thickBot="1" x14ac:dyDescent="0.3">
      <c r="B133" s="4" t="s">
        <v>52</v>
      </c>
      <c r="C133" s="5" t="s">
        <v>53</v>
      </c>
      <c r="D133" s="5">
        <v>40003600332</v>
      </c>
      <c r="E133" s="9" t="s">
        <v>54</v>
      </c>
      <c r="F133" s="5">
        <v>150203</v>
      </c>
      <c r="G133" s="9" t="s">
        <v>41</v>
      </c>
      <c r="H133" s="5">
        <v>5.41</v>
      </c>
    </row>
    <row r="134" spans="2:8" ht="54.75" thickBot="1" x14ac:dyDescent="0.3">
      <c r="B134" s="4" t="s">
        <v>38</v>
      </c>
      <c r="C134" s="5" t="s">
        <v>39</v>
      </c>
      <c r="D134" s="5">
        <v>40003320069</v>
      </c>
      <c r="E134" s="9" t="s">
        <v>40</v>
      </c>
      <c r="F134" s="5">
        <v>150203</v>
      </c>
      <c r="G134" s="9" t="s">
        <v>41</v>
      </c>
      <c r="H134" s="5">
        <v>141.56</v>
      </c>
    </row>
    <row r="135" spans="2:8" ht="54.75" thickBot="1" x14ac:dyDescent="0.3">
      <c r="B135" s="4" t="s">
        <v>38</v>
      </c>
      <c r="C135" s="5" t="s">
        <v>39</v>
      </c>
      <c r="D135" s="5">
        <v>40003320069</v>
      </c>
      <c r="E135" s="9" t="s">
        <v>40</v>
      </c>
      <c r="F135" s="5">
        <v>150203</v>
      </c>
      <c r="G135" s="9" t="s">
        <v>41</v>
      </c>
      <c r="H135" s="5">
        <v>136.12</v>
      </c>
    </row>
    <row r="136" spans="2:8" ht="15.75" thickBot="1" x14ac:dyDescent="0.3">
      <c r="B136" s="4" t="s">
        <v>145</v>
      </c>
      <c r="C136" s="5" t="s">
        <v>146</v>
      </c>
      <c r="D136" s="5">
        <v>42403008086</v>
      </c>
      <c r="E136" s="9" t="s">
        <v>147</v>
      </c>
      <c r="F136" s="5">
        <v>160103</v>
      </c>
      <c r="G136" s="9" t="s">
        <v>45</v>
      </c>
      <c r="H136" s="5">
        <v>1.58</v>
      </c>
    </row>
    <row r="137" spans="2:8" ht="15.75" thickBot="1" x14ac:dyDescent="0.3">
      <c r="B137" s="4" t="s">
        <v>42</v>
      </c>
      <c r="C137" s="5" t="s">
        <v>43</v>
      </c>
      <c r="D137" s="5">
        <v>45403034226</v>
      </c>
      <c r="E137" s="9" t="s">
        <v>44</v>
      </c>
      <c r="F137" s="5">
        <v>160103</v>
      </c>
      <c r="G137" s="9" t="s">
        <v>45</v>
      </c>
      <c r="H137" s="5">
        <v>1339.36</v>
      </c>
    </row>
    <row r="138" spans="2:8" ht="15.75" thickBot="1" x14ac:dyDescent="0.3">
      <c r="B138" s="4" t="s">
        <v>46</v>
      </c>
      <c r="C138" s="5" t="s">
        <v>47</v>
      </c>
      <c r="D138" s="5">
        <v>44103075141</v>
      </c>
      <c r="E138" s="9" t="s">
        <v>48</v>
      </c>
      <c r="F138" s="5">
        <v>160103</v>
      </c>
      <c r="G138" s="9" t="s">
        <v>45</v>
      </c>
      <c r="H138" s="5">
        <v>1214.6400000000001</v>
      </c>
    </row>
    <row r="139" spans="2:8" ht="15.75" thickBot="1" x14ac:dyDescent="0.3">
      <c r="B139" s="4" t="s">
        <v>49</v>
      </c>
      <c r="C139" s="5" t="s">
        <v>50</v>
      </c>
      <c r="D139" s="5">
        <v>42103023090</v>
      </c>
      <c r="E139" s="9" t="s">
        <v>51</v>
      </c>
      <c r="F139" s="5">
        <v>160103</v>
      </c>
      <c r="G139" s="9" t="s">
        <v>45</v>
      </c>
      <c r="H139" s="5">
        <v>84.86</v>
      </c>
    </row>
    <row r="140" spans="2:8" ht="15.75" thickBot="1" x14ac:dyDescent="0.3">
      <c r="B140" s="4" t="s">
        <v>52</v>
      </c>
      <c r="C140" s="5" t="s">
        <v>53</v>
      </c>
      <c r="D140" s="5">
        <v>40003600332</v>
      </c>
      <c r="E140" s="9" t="s">
        <v>54</v>
      </c>
      <c r="F140" s="5">
        <v>160103</v>
      </c>
      <c r="G140" s="9" t="s">
        <v>45</v>
      </c>
      <c r="H140" s="5">
        <v>663.18</v>
      </c>
    </row>
    <row r="141" spans="2:8" ht="15.75" thickBot="1" x14ac:dyDescent="0.3">
      <c r="B141" s="4" t="s">
        <v>141</v>
      </c>
      <c r="C141" s="5" t="s">
        <v>142</v>
      </c>
      <c r="D141" s="5">
        <v>55403015551</v>
      </c>
      <c r="E141" s="9" t="s">
        <v>143</v>
      </c>
      <c r="F141" s="5">
        <v>160103</v>
      </c>
      <c r="G141" s="9" t="s">
        <v>45</v>
      </c>
      <c r="H141" s="5">
        <v>69.88</v>
      </c>
    </row>
    <row r="142" spans="2:8" ht="15.75" thickBot="1" x14ac:dyDescent="0.3">
      <c r="B142" s="4" t="s">
        <v>58</v>
      </c>
      <c r="C142" s="5" t="s">
        <v>61</v>
      </c>
      <c r="D142" s="5">
        <v>40003386821</v>
      </c>
      <c r="E142" s="9" t="s">
        <v>62</v>
      </c>
      <c r="F142" s="5">
        <v>160103</v>
      </c>
      <c r="G142" s="9" t="s">
        <v>45</v>
      </c>
      <c r="H142" s="5">
        <v>2761.76</v>
      </c>
    </row>
    <row r="143" spans="2:8" ht="15.75" thickBot="1" x14ac:dyDescent="0.3">
      <c r="B143" s="4" t="s">
        <v>106</v>
      </c>
      <c r="C143" s="5" t="s">
        <v>107</v>
      </c>
      <c r="D143" s="5">
        <v>40003309841</v>
      </c>
      <c r="E143" s="9" t="s">
        <v>108</v>
      </c>
      <c r="F143" s="5">
        <v>160103</v>
      </c>
      <c r="G143" s="9" t="s">
        <v>45</v>
      </c>
      <c r="H143" s="5">
        <v>3212.11</v>
      </c>
    </row>
    <row r="144" spans="2:8" ht="54.75" thickBot="1" x14ac:dyDescent="0.3">
      <c r="B144" s="4" t="s">
        <v>26</v>
      </c>
      <c r="C144" s="5" t="s">
        <v>63</v>
      </c>
      <c r="D144" s="5">
        <v>40003967205</v>
      </c>
      <c r="E144" s="9" t="s">
        <v>64</v>
      </c>
      <c r="F144" s="5">
        <v>161106</v>
      </c>
      <c r="G144" s="9" t="s">
        <v>65</v>
      </c>
      <c r="H144" s="5">
        <v>4041.9</v>
      </c>
    </row>
    <row r="145" spans="2:8" ht="41.25" thickBot="1" x14ac:dyDescent="0.3">
      <c r="B145" s="4" t="s">
        <v>22</v>
      </c>
      <c r="C145" s="5" t="s">
        <v>69</v>
      </c>
      <c r="D145" s="5">
        <v>40003682818</v>
      </c>
      <c r="E145" s="9" t="s">
        <v>70</v>
      </c>
      <c r="F145" s="5">
        <v>170904</v>
      </c>
      <c r="G145" s="9" t="s">
        <v>71</v>
      </c>
      <c r="H145" s="5">
        <v>12101.73</v>
      </c>
    </row>
    <row r="146" spans="2:8" ht="41.25" thickBot="1" x14ac:dyDescent="0.3">
      <c r="B146" s="4" t="s">
        <v>22</v>
      </c>
      <c r="C146" s="5" t="s">
        <v>72</v>
      </c>
      <c r="D146" s="5">
        <v>40003336873</v>
      </c>
      <c r="E146" s="9" t="s">
        <v>73</v>
      </c>
      <c r="F146" s="5">
        <v>170904</v>
      </c>
      <c r="G146" s="9" t="s">
        <v>71</v>
      </c>
      <c r="H146" s="5">
        <v>2908.47</v>
      </c>
    </row>
    <row r="147" spans="2:8" ht="41.25" thickBot="1" x14ac:dyDescent="0.3">
      <c r="B147" s="4" t="s">
        <v>22</v>
      </c>
      <c r="C147" s="5" t="s">
        <v>74</v>
      </c>
      <c r="D147" s="5">
        <v>40003649847</v>
      </c>
      <c r="E147" s="9" t="s">
        <v>75</v>
      </c>
      <c r="F147" s="5">
        <v>170904</v>
      </c>
      <c r="G147" s="9" t="s">
        <v>71</v>
      </c>
      <c r="H147" s="5">
        <v>39436.81</v>
      </c>
    </row>
    <row r="148" spans="2:8" ht="41.25" thickBot="1" x14ac:dyDescent="0.3">
      <c r="B148" s="4" t="s">
        <v>22</v>
      </c>
      <c r="C148" s="5" t="s">
        <v>135</v>
      </c>
      <c r="D148" s="5">
        <v>40003278804</v>
      </c>
      <c r="E148" s="9" t="s">
        <v>136</v>
      </c>
      <c r="F148" s="5">
        <v>170904</v>
      </c>
      <c r="G148" s="9" t="s">
        <v>71</v>
      </c>
      <c r="H148" s="5">
        <v>1410.55</v>
      </c>
    </row>
    <row r="149" spans="2:8" ht="41.25" thickBot="1" x14ac:dyDescent="0.3">
      <c r="B149" s="4" t="s">
        <v>22</v>
      </c>
      <c r="C149" s="5" t="s">
        <v>76</v>
      </c>
      <c r="D149" s="5">
        <v>40003920717</v>
      </c>
      <c r="E149" s="9" t="s">
        <v>77</v>
      </c>
      <c r="F149" s="5">
        <v>170904</v>
      </c>
      <c r="G149" s="9" t="s">
        <v>71</v>
      </c>
      <c r="H149" s="5">
        <v>188.56</v>
      </c>
    </row>
    <row r="150" spans="2:8" ht="41.25" thickBot="1" x14ac:dyDescent="0.3">
      <c r="B150" s="4" t="s">
        <v>81</v>
      </c>
      <c r="C150" s="5" t="s">
        <v>82</v>
      </c>
      <c r="D150" s="5">
        <v>42103025829</v>
      </c>
      <c r="E150" s="9" t="s">
        <v>83</v>
      </c>
      <c r="F150" s="5">
        <v>170904</v>
      </c>
      <c r="G150" s="9" t="s">
        <v>71</v>
      </c>
      <c r="H150" s="5">
        <v>19245.84</v>
      </c>
    </row>
    <row r="151" spans="2:8" ht="41.25" thickBot="1" x14ac:dyDescent="0.3">
      <c r="B151" s="4" t="s">
        <v>145</v>
      </c>
      <c r="C151" s="5" t="s">
        <v>148</v>
      </c>
      <c r="D151" s="5">
        <v>42403046251</v>
      </c>
      <c r="E151" s="9" t="s">
        <v>149</v>
      </c>
      <c r="F151" s="5">
        <v>170904</v>
      </c>
      <c r="G151" s="9" t="s">
        <v>71</v>
      </c>
      <c r="H151" s="5">
        <v>660</v>
      </c>
    </row>
    <row r="152" spans="2:8" ht="41.25" thickBot="1" x14ac:dyDescent="0.3">
      <c r="B152" s="4" t="s">
        <v>150</v>
      </c>
      <c r="C152" s="5" t="s">
        <v>111</v>
      </c>
      <c r="D152" s="5">
        <v>41203001052</v>
      </c>
      <c r="E152" s="9" t="s">
        <v>151</v>
      </c>
      <c r="F152" s="5">
        <v>170904</v>
      </c>
      <c r="G152" s="9" t="s">
        <v>71</v>
      </c>
      <c r="H152" s="5">
        <v>4061</v>
      </c>
    </row>
    <row r="153" spans="2:8" ht="41.25" thickBot="1" x14ac:dyDescent="0.3">
      <c r="B153" s="4" t="s">
        <v>46</v>
      </c>
      <c r="C153" s="5" t="s">
        <v>84</v>
      </c>
      <c r="D153" s="5">
        <v>44103015509</v>
      </c>
      <c r="E153" s="9" t="s">
        <v>85</v>
      </c>
      <c r="F153" s="5">
        <v>170904</v>
      </c>
      <c r="G153" s="9" t="s">
        <v>71</v>
      </c>
      <c r="H153" s="5">
        <v>8355.56</v>
      </c>
    </row>
    <row r="154" spans="2:8" ht="41.25" thickBot="1" x14ac:dyDescent="0.3">
      <c r="B154" s="4" t="s">
        <v>49</v>
      </c>
      <c r="C154" s="5" t="s">
        <v>50</v>
      </c>
      <c r="D154" s="5">
        <v>42103023090</v>
      </c>
      <c r="E154" s="9" t="s">
        <v>51</v>
      </c>
      <c r="F154" s="5">
        <v>170904</v>
      </c>
      <c r="G154" s="9" t="s">
        <v>71</v>
      </c>
      <c r="H154" s="5">
        <v>2606.5700000000002</v>
      </c>
    </row>
    <row r="155" spans="2:8" ht="41.25" thickBot="1" x14ac:dyDescent="0.3">
      <c r="B155" s="4" t="s">
        <v>86</v>
      </c>
      <c r="C155" s="5" t="s">
        <v>87</v>
      </c>
      <c r="D155" s="5">
        <v>44103026358</v>
      </c>
      <c r="E155" s="9" t="s">
        <v>88</v>
      </c>
      <c r="F155" s="5">
        <v>170904</v>
      </c>
      <c r="G155" s="9" t="s">
        <v>71</v>
      </c>
      <c r="H155" s="5">
        <v>1024.28</v>
      </c>
    </row>
    <row r="156" spans="2:8" ht="41.25" thickBot="1" x14ac:dyDescent="0.3">
      <c r="B156" s="4" t="s">
        <v>52</v>
      </c>
      <c r="C156" s="5" t="s">
        <v>66</v>
      </c>
      <c r="D156" s="5">
        <v>43603022128</v>
      </c>
      <c r="E156" s="9" t="s">
        <v>67</v>
      </c>
      <c r="F156" s="5">
        <v>170904</v>
      </c>
      <c r="G156" s="9" t="s">
        <v>71</v>
      </c>
      <c r="H156" s="5">
        <v>1667.04</v>
      </c>
    </row>
    <row r="157" spans="2:8" ht="41.25" thickBot="1" x14ac:dyDescent="0.3">
      <c r="B157" s="4" t="s">
        <v>91</v>
      </c>
      <c r="C157" s="5" t="s">
        <v>23</v>
      </c>
      <c r="D157" s="5">
        <v>40003554635</v>
      </c>
      <c r="E157" s="9" t="s">
        <v>92</v>
      </c>
      <c r="F157" s="5">
        <v>170904</v>
      </c>
      <c r="G157" s="9" t="s">
        <v>71</v>
      </c>
      <c r="H157" s="5">
        <v>354.8</v>
      </c>
    </row>
    <row r="158" spans="2:8" ht="41.25" thickBot="1" x14ac:dyDescent="0.3">
      <c r="B158" s="4" t="s">
        <v>93</v>
      </c>
      <c r="C158" s="5" t="s">
        <v>94</v>
      </c>
      <c r="D158" s="5">
        <v>40103069401</v>
      </c>
      <c r="E158" s="9" t="s">
        <v>95</v>
      </c>
      <c r="F158" s="5">
        <v>170904</v>
      </c>
      <c r="G158" s="9" t="s">
        <v>71</v>
      </c>
      <c r="H158" s="5">
        <v>47126.5</v>
      </c>
    </row>
    <row r="159" spans="2:8" ht="41.25" thickBot="1" x14ac:dyDescent="0.3">
      <c r="B159" s="4" t="s">
        <v>96</v>
      </c>
      <c r="C159" s="5" t="s">
        <v>97</v>
      </c>
      <c r="D159" s="5">
        <v>40003399703</v>
      </c>
      <c r="E159" s="9" t="s">
        <v>98</v>
      </c>
      <c r="F159" s="5">
        <v>170904</v>
      </c>
      <c r="G159" s="9" t="s">
        <v>71</v>
      </c>
      <c r="H159" s="5">
        <v>2300.16</v>
      </c>
    </row>
    <row r="160" spans="2:8" ht="41.25" thickBot="1" x14ac:dyDescent="0.3">
      <c r="B160" s="4" t="s">
        <v>99</v>
      </c>
      <c r="C160" s="5" t="s">
        <v>100</v>
      </c>
      <c r="D160" s="5">
        <v>40003559401</v>
      </c>
      <c r="E160" s="9" t="s">
        <v>101</v>
      </c>
      <c r="F160" s="5">
        <v>170904</v>
      </c>
      <c r="G160" s="9" t="s">
        <v>71</v>
      </c>
      <c r="H160" s="5">
        <v>3214.39</v>
      </c>
    </row>
    <row r="161" spans="2:8" ht="41.25" thickBot="1" x14ac:dyDescent="0.3">
      <c r="B161" s="4" t="s">
        <v>26</v>
      </c>
      <c r="C161" s="5" t="s">
        <v>69</v>
      </c>
      <c r="D161" s="5">
        <v>40003682818</v>
      </c>
      <c r="E161" s="9" t="s">
        <v>152</v>
      </c>
      <c r="F161" s="5">
        <v>170904</v>
      </c>
      <c r="G161" s="9" t="s">
        <v>71</v>
      </c>
      <c r="H161" s="5">
        <v>3782.01</v>
      </c>
    </row>
    <row r="162" spans="2:8" ht="41.25" thickBot="1" x14ac:dyDescent="0.3">
      <c r="B162" s="4" t="s">
        <v>26</v>
      </c>
      <c r="C162" s="5" t="s">
        <v>27</v>
      </c>
      <c r="D162" s="5">
        <v>40003367816</v>
      </c>
      <c r="E162" s="9" t="s">
        <v>28</v>
      </c>
      <c r="F162" s="5">
        <v>170904</v>
      </c>
      <c r="G162" s="9" t="s">
        <v>71</v>
      </c>
      <c r="H162" s="5">
        <v>31784.98</v>
      </c>
    </row>
    <row r="163" spans="2:8" ht="41.25" thickBot="1" x14ac:dyDescent="0.3">
      <c r="B163" s="4" t="s">
        <v>58</v>
      </c>
      <c r="C163" s="5" t="s">
        <v>102</v>
      </c>
      <c r="D163" s="5">
        <v>48503026538</v>
      </c>
      <c r="E163" s="9" t="s">
        <v>103</v>
      </c>
      <c r="F163" s="5">
        <v>170904</v>
      </c>
      <c r="G163" s="9" t="s">
        <v>71</v>
      </c>
      <c r="H163" s="5">
        <v>3601.5</v>
      </c>
    </row>
    <row r="164" spans="2:8" ht="41.25" thickBot="1" x14ac:dyDescent="0.3">
      <c r="B164" s="4" t="s">
        <v>104</v>
      </c>
      <c r="C164" s="5" t="s">
        <v>79</v>
      </c>
      <c r="D164" s="5">
        <v>40003525848</v>
      </c>
      <c r="E164" s="9" t="s">
        <v>137</v>
      </c>
      <c r="F164" s="5">
        <v>170904</v>
      </c>
      <c r="G164" s="9" t="s">
        <v>71</v>
      </c>
      <c r="H164" s="5">
        <v>26.6</v>
      </c>
    </row>
    <row r="165" spans="2:8" ht="41.25" thickBot="1" x14ac:dyDescent="0.3">
      <c r="B165" s="4" t="s">
        <v>104</v>
      </c>
      <c r="C165" s="5" t="s">
        <v>138</v>
      </c>
      <c r="D165" s="5">
        <v>40003133979</v>
      </c>
      <c r="E165" s="9" t="s">
        <v>153</v>
      </c>
      <c r="F165" s="5">
        <v>170904</v>
      </c>
      <c r="G165" s="9" t="s">
        <v>71</v>
      </c>
      <c r="H165" s="5">
        <v>3120</v>
      </c>
    </row>
    <row r="166" spans="2:8" ht="41.25" thickBot="1" x14ac:dyDescent="0.3">
      <c r="B166" s="4" t="s">
        <v>110</v>
      </c>
      <c r="C166" s="5" t="s">
        <v>111</v>
      </c>
      <c r="D166" s="5">
        <v>41203001052</v>
      </c>
      <c r="E166" s="9" t="s">
        <v>112</v>
      </c>
      <c r="F166" s="5">
        <v>170904</v>
      </c>
      <c r="G166" s="9" t="s">
        <v>71</v>
      </c>
      <c r="H166" s="5">
        <v>1762.24</v>
      </c>
    </row>
    <row r="167" spans="2:8" ht="15.75" thickBot="1" x14ac:dyDescent="0.3">
      <c r="B167" s="4" t="s">
        <v>141</v>
      </c>
      <c r="C167" s="5" t="s">
        <v>142</v>
      </c>
      <c r="D167" s="5">
        <v>55403015551</v>
      </c>
      <c r="E167" s="9" t="s">
        <v>154</v>
      </c>
      <c r="F167" s="5">
        <v>191208</v>
      </c>
      <c r="G167" s="9" t="s">
        <v>113</v>
      </c>
      <c r="H167" s="5">
        <v>0.64</v>
      </c>
    </row>
    <row r="168" spans="2:8" ht="15.75" thickBot="1" x14ac:dyDescent="0.3">
      <c r="B168" s="4" t="s">
        <v>58</v>
      </c>
      <c r="C168" s="5" t="s">
        <v>61</v>
      </c>
      <c r="D168" s="5">
        <v>40003386821</v>
      </c>
      <c r="E168" s="9" t="s">
        <v>62</v>
      </c>
      <c r="F168" s="5">
        <v>191208</v>
      </c>
      <c r="G168" s="9" t="s">
        <v>113</v>
      </c>
      <c r="H168" s="5">
        <v>14062.03</v>
      </c>
    </row>
    <row r="169" spans="2:8" ht="27.75" thickBot="1" x14ac:dyDescent="0.3">
      <c r="B169" s="4" t="s">
        <v>78</v>
      </c>
      <c r="C169" s="5" t="s">
        <v>79</v>
      </c>
      <c r="D169" s="5">
        <v>40003525848</v>
      </c>
      <c r="E169" s="9" t="s">
        <v>80</v>
      </c>
      <c r="F169" s="5">
        <v>200301</v>
      </c>
      <c r="G169" s="9" t="s">
        <v>114</v>
      </c>
      <c r="H169" s="5">
        <v>15226.18</v>
      </c>
    </row>
    <row r="170" spans="2:8" ht="41.25" thickBot="1" x14ac:dyDescent="0.3">
      <c r="B170" s="4" t="s">
        <v>115</v>
      </c>
      <c r="C170" s="5" t="s">
        <v>116</v>
      </c>
      <c r="D170" s="5">
        <v>41503029988</v>
      </c>
      <c r="E170" s="9" t="s">
        <v>117</v>
      </c>
      <c r="F170" s="5">
        <v>200301</v>
      </c>
      <c r="G170" s="9" t="s">
        <v>114</v>
      </c>
      <c r="H170" s="5">
        <v>36548.800000000003</v>
      </c>
    </row>
    <row r="171" spans="2:8" ht="15.75" thickBot="1" x14ac:dyDescent="0.3">
      <c r="B171" s="4" t="s">
        <v>46</v>
      </c>
      <c r="C171" s="5" t="s">
        <v>84</v>
      </c>
      <c r="D171" s="5">
        <v>44103015509</v>
      </c>
      <c r="E171" s="9" t="s">
        <v>85</v>
      </c>
      <c r="F171" s="5">
        <v>200301</v>
      </c>
      <c r="G171" s="9" t="s">
        <v>114</v>
      </c>
      <c r="H171" s="5">
        <v>29060.65</v>
      </c>
    </row>
    <row r="172" spans="2:8" ht="15.75" thickBot="1" x14ac:dyDescent="0.3">
      <c r="B172" s="4" t="s">
        <v>49</v>
      </c>
      <c r="C172" s="5" t="s">
        <v>118</v>
      </c>
      <c r="D172" s="5">
        <v>42103030389</v>
      </c>
      <c r="E172" s="9" t="s">
        <v>119</v>
      </c>
      <c r="F172" s="5">
        <v>200301</v>
      </c>
      <c r="G172" s="9" t="s">
        <v>114</v>
      </c>
      <c r="H172" s="5">
        <v>27687.15</v>
      </c>
    </row>
    <row r="173" spans="2:8" ht="15.75" thickBot="1" x14ac:dyDescent="0.3">
      <c r="B173" s="4" t="s">
        <v>49</v>
      </c>
      <c r="C173" s="5" t="s">
        <v>50</v>
      </c>
      <c r="D173" s="5">
        <v>42103023090</v>
      </c>
      <c r="E173" s="9" t="s">
        <v>51</v>
      </c>
      <c r="F173" s="5">
        <v>200301</v>
      </c>
      <c r="G173" s="9" t="s">
        <v>114</v>
      </c>
      <c r="H173" s="5">
        <v>3.16</v>
      </c>
    </row>
    <row r="174" spans="2:8" ht="15.75" thickBot="1" x14ac:dyDescent="0.3">
      <c r="B174" s="4" t="s">
        <v>49</v>
      </c>
      <c r="C174" s="5" t="s">
        <v>50</v>
      </c>
      <c r="D174" s="5">
        <v>42103023090</v>
      </c>
      <c r="E174" s="9" t="s">
        <v>51</v>
      </c>
      <c r="F174" s="5">
        <v>200301</v>
      </c>
      <c r="G174" s="9" t="s">
        <v>114</v>
      </c>
      <c r="H174" s="5">
        <v>2066.27</v>
      </c>
    </row>
    <row r="175" spans="2:8" ht="27.75" thickBot="1" x14ac:dyDescent="0.3">
      <c r="B175" s="4" t="s">
        <v>86</v>
      </c>
      <c r="C175" s="5" t="s">
        <v>87</v>
      </c>
      <c r="D175" s="5">
        <v>44103026358</v>
      </c>
      <c r="E175" s="9" t="s">
        <v>88</v>
      </c>
      <c r="F175" s="5">
        <v>200301</v>
      </c>
      <c r="G175" s="9" t="s">
        <v>114</v>
      </c>
      <c r="H175" s="5">
        <v>7736.82</v>
      </c>
    </row>
    <row r="176" spans="2:8" ht="27.75" thickBot="1" x14ac:dyDescent="0.3">
      <c r="B176" s="4" t="s">
        <v>52</v>
      </c>
      <c r="C176" s="5" t="s">
        <v>66</v>
      </c>
      <c r="D176" s="5">
        <v>43603022128</v>
      </c>
      <c r="E176" s="9" t="s">
        <v>67</v>
      </c>
      <c r="F176" s="5">
        <v>200301</v>
      </c>
      <c r="G176" s="9" t="s">
        <v>114</v>
      </c>
      <c r="H176" s="5">
        <v>37955.06</v>
      </c>
    </row>
    <row r="177" spans="2:8" ht="15.75" thickBot="1" x14ac:dyDescent="0.3">
      <c r="B177" s="4" t="s">
        <v>141</v>
      </c>
      <c r="C177" s="5" t="s">
        <v>142</v>
      </c>
      <c r="D177" s="5">
        <v>55403015551</v>
      </c>
      <c r="E177" s="9" t="s">
        <v>143</v>
      </c>
      <c r="F177" s="5">
        <v>200301</v>
      </c>
      <c r="G177" s="9" t="s">
        <v>114</v>
      </c>
      <c r="H177" s="5">
        <v>8631.25</v>
      </c>
    </row>
    <row r="178" spans="2:8" ht="27.75" thickBot="1" x14ac:dyDescent="0.3">
      <c r="B178" s="4" t="s">
        <v>96</v>
      </c>
      <c r="C178" s="5" t="s">
        <v>97</v>
      </c>
      <c r="D178" s="5">
        <v>40003399703</v>
      </c>
      <c r="E178" s="9" t="s">
        <v>98</v>
      </c>
      <c r="F178" s="5">
        <v>200301</v>
      </c>
      <c r="G178" s="9" t="s">
        <v>114</v>
      </c>
      <c r="H178" s="5">
        <v>6346.33</v>
      </c>
    </row>
    <row r="179" spans="2:8" ht="15.75" thickBot="1" x14ac:dyDescent="0.3">
      <c r="B179" s="4" t="s">
        <v>99</v>
      </c>
      <c r="C179" s="5" t="s">
        <v>120</v>
      </c>
      <c r="D179" s="5">
        <v>42403013918</v>
      </c>
      <c r="E179" s="9" t="s">
        <v>121</v>
      </c>
      <c r="F179" s="5">
        <v>200301</v>
      </c>
      <c r="G179" s="9" t="s">
        <v>114</v>
      </c>
      <c r="H179" s="5">
        <v>17014.830000000002</v>
      </c>
    </row>
    <row r="180" spans="2:8" ht="15.75" thickBot="1" x14ac:dyDescent="0.3">
      <c r="B180" s="4" t="s">
        <v>26</v>
      </c>
      <c r="C180" s="5" t="s">
        <v>122</v>
      </c>
      <c r="D180" s="5">
        <v>40203040830</v>
      </c>
      <c r="E180" s="9" t="s">
        <v>123</v>
      </c>
      <c r="F180" s="5">
        <v>200301</v>
      </c>
      <c r="G180" s="9" t="s">
        <v>114</v>
      </c>
      <c r="H180" s="5">
        <v>259346.63</v>
      </c>
    </row>
    <row r="181" spans="2:8" ht="15.75" thickBot="1" x14ac:dyDescent="0.3">
      <c r="B181" s="4" t="s">
        <v>110</v>
      </c>
      <c r="C181" s="5" t="s">
        <v>111</v>
      </c>
      <c r="D181" s="5">
        <v>41203001052</v>
      </c>
      <c r="E181" s="9" t="s">
        <v>112</v>
      </c>
      <c r="F181" s="5">
        <v>200301</v>
      </c>
      <c r="G181" s="9" t="s">
        <v>114</v>
      </c>
      <c r="H181" s="5">
        <v>16869.46</v>
      </c>
    </row>
    <row r="183" spans="2:8" x14ac:dyDescent="0.25">
      <c r="B183" s="10" t="s">
        <v>155</v>
      </c>
    </row>
    <row r="184" spans="2:8" ht="15.75" thickBot="1" x14ac:dyDescent="0.3"/>
    <row r="185" spans="2:8" ht="27.75" thickBot="1" x14ac:dyDescent="0.3">
      <c r="B185" s="11" t="s">
        <v>15</v>
      </c>
      <c r="C185" s="3" t="s">
        <v>16</v>
      </c>
      <c r="D185" s="3" t="s">
        <v>17</v>
      </c>
      <c r="E185" s="3" t="s">
        <v>18</v>
      </c>
      <c r="F185" s="3" t="s">
        <v>19</v>
      </c>
      <c r="G185" s="3" t="s">
        <v>20</v>
      </c>
      <c r="H185" s="3" t="s">
        <v>21</v>
      </c>
    </row>
    <row r="186" spans="2:8" ht="15.75" thickBot="1" x14ac:dyDescent="0.3">
      <c r="B186" s="4" t="s">
        <v>35</v>
      </c>
      <c r="C186" s="5" t="s">
        <v>36</v>
      </c>
      <c r="D186" s="5">
        <v>44103026983</v>
      </c>
      <c r="E186" s="9" t="s">
        <v>37</v>
      </c>
      <c r="F186" s="5">
        <v>70213</v>
      </c>
      <c r="G186" s="9" t="s">
        <v>32</v>
      </c>
      <c r="H186" s="5">
        <v>296.7</v>
      </c>
    </row>
    <row r="187" spans="2:8" ht="41.25" thickBot="1" x14ac:dyDescent="0.3">
      <c r="B187" s="4" t="s">
        <v>78</v>
      </c>
      <c r="C187" s="5" t="s">
        <v>156</v>
      </c>
      <c r="D187" s="5">
        <v>40103199483</v>
      </c>
      <c r="E187" s="9" t="s">
        <v>157</v>
      </c>
      <c r="F187" s="5">
        <v>70512</v>
      </c>
      <c r="G187" s="9" t="s">
        <v>158</v>
      </c>
      <c r="H187" s="5">
        <v>65.209999999999994</v>
      </c>
    </row>
    <row r="188" spans="2:8" ht="41.25" thickBot="1" x14ac:dyDescent="0.3">
      <c r="B188" s="4" t="s">
        <v>52</v>
      </c>
      <c r="C188" s="5" t="s">
        <v>53</v>
      </c>
      <c r="D188" s="5">
        <v>40003600332</v>
      </c>
      <c r="E188" s="9" t="s">
        <v>54</v>
      </c>
      <c r="F188" s="5">
        <v>70512</v>
      </c>
      <c r="G188" s="9" t="s">
        <v>158</v>
      </c>
      <c r="H188" s="5">
        <v>311.02</v>
      </c>
    </row>
    <row r="189" spans="2:8" ht="27.75" thickBot="1" x14ac:dyDescent="0.3">
      <c r="B189" s="4" t="s">
        <v>52</v>
      </c>
      <c r="C189" s="5" t="s">
        <v>66</v>
      </c>
      <c r="D189" s="5">
        <v>43603022128</v>
      </c>
      <c r="E189" s="9" t="s">
        <v>67</v>
      </c>
      <c r="F189" s="5">
        <v>70799</v>
      </c>
      <c r="G189" s="9" t="s">
        <v>25</v>
      </c>
      <c r="H189" s="5">
        <v>8.3800000000000008</v>
      </c>
    </row>
    <row r="190" spans="2:8" ht="41.25" thickBot="1" x14ac:dyDescent="0.3">
      <c r="B190" s="4" t="s">
        <v>58</v>
      </c>
      <c r="C190" s="5" t="s">
        <v>124</v>
      </c>
      <c r="D190" s="5">
        <v>58503015521</v>
      </c>
      <c r="E190" s="9" t="s">
        <v>125</v>
      </c>
      <c r="F190" s="5">
        <v>101103</v>
      </c>
      <c r="G190" s="9" t="s">
        <v>131</v>
      </c>
      <c r="H190" s="5">
        <v>56.94</v>
      </c>
    </row>
    <row r="191" spans="2:8" ht="54.75" thickBot="1" x14ac:dyDescent="0.3">
      <c r="B191" s="4" t="s">
        <v>38</v>
      </c>
      <c r="C191" s="5" t="s">
        <v>39</v>
      </c>
      <c r="D191" s="5">
        <v>40003320069</v>
      </c>
      <c r="E191" s="9" t="s">
        <v>40</v>
      </c>
      <c r="F191" s="5">
        <v>150203</v>
      </c>
      <c r="G191" s="9" t="s">
        <v>41</v>
      </c>
      <c r="H191" s="5">
        <v>158.66</v>
      </c>
    </row>
    <row r="192" spans="2:8" ht="54.75" thickBot="1" x14ac:dyDescent="0.3">
      <c r="B192" s="4" t="s">
        <v>38</v>
      </c>
      <c r="C192" s="5" t="s">
        <v>39</v>
      </c>
      <c r="D192" s="5">
        <v>40003320069</v>
      </c>
      <c r="E192" s="9" t="s">
        <v>40</v>
      </c>
      <c r="F192" s="5">
        <v>150203</v>
      </c>
      <c r="G192" s="9" t="s">
        <v>41</v>
      </c>
      <c r="H192" s="5">
        <v>108.4</v>
      </c>
    </row>
    <row r="193" spans="2:8" ht="15.75" thickBot="1" x14ac:dyDescent="0.3">
      <c r="B193" s="4" t="s">
        <v>42</v>
      </c>
      <c r="C193" s="5" t="s">
        <v>43</v>
      </c>
      <c r="D193" s="5">
        <v>45403034226</v>
      </c>
      <c r="E193" s="9" t="s">
        <v>44</v>
      </c>
      <c r="F193" s="5">
        <v>160103</v>
      </c>
      <c r="G193" s="9" t="s">
        <v>45</v>
      </c>
      <c r="H193" s="5">
        <v>67.94</v>
      </c>
    </row>
    <row r="194" spans="2:8" ht="15.75" thickBot="1" x14ac:dyDescent="0.3">
      <c r="B194" s="4" t="s">
        <v>46</v>
      </c>
      <c r="C194" s="5" t="s">
        <v>47</v>
      </c>
      <c r="D194" s="5">
        <v>44103075141</v>
      </c>
      <c r="E194" s="9" t="s">
        <v>48</v>
      </c>
      <c r="F194" s="5">
        <v>160103</v>
      </c>
      <c r="G194" s="9" t="s">
        <v>45</v>
      </c>
      <c r="H194" s="5">
        <v>606.1</v>
      </c>
    </row>
    <row r="195" spans="2:8" ht="15.75" thickBot="1" x14ac:dyDescent="0.3">
      <c r="B195" s="4" t="s">
        <v>49</v>
      </c>
      <c r="C195" s="5" t="s">
        <v>50</v>
      </c>
      <c r="D195" s="5">
        <v>42103023090</v>
      </c>
      <c r="E195" s="9" t="s">
        <v>51</v>
      </c>
      <c r="F195" s="5">
        <v>160103</v>
      </c>
      <c r="G195" s="9" t="s">
        <v>45</v>
      </c>
      <c r="H195" s="5">
        <v>74.52</v>
      </c>
    </row>
    <row r="196" spans="2:8" ht="15.75" thickBot="1" x14ac:dyDescent="0.3">
      <c r="B196" s="4" t="s">
        <v>52</v>
      </c>
      <c r="C196" s="5" t="s">
        <v>53</v>
      </c>
      <c r="D196" s="5">
        <v>40003600332</v>
      </c>
      <c r="E196" s="9" t="s">
        <v>54</v>
      </c>
      <c r="F196" s="5">
        <v>160103</v>
      </c>
      <c r="G196" s="9" t="s">
        <v>45</v>
      </c>
      <c r="H196" s="5">
        <v>671.75</v>
      </c>
    </row>
    <row r="197" spans="2:8" ht="15.75" thickBot="1" x14ac:dyDescent="0.3">
      <c r="B197" s="4" t="s">
        <v>52</v>
      </c>
      <c r="C197" s="5" t="s">
        <v>53</v>
      </c>
      <c r="D197" s="5">
        <v>40003600332</v>
      </c>
      <c r="E197" s="9" t="s">
        <v>54</v>
      </c>
      <c r="F197" s="5">
        <v>160103</v>
      </c>
      <c r="G197" s="9" t="s">
        <v>45</v>
      </c>
      <c r="H197" s="5">
        <v>1538.19</v>
      </c>
    </row>
    <row r="198" spans="2:8" ht="15.75" thickBot="1" x14ac:dyDescent="0.3">
      <c r="B198" s="4" t="s">
        <v>58</v>
      </c>
      <c r="C198" s="5" t="s">
        <v>61</v>
      </c>
      <c r="D198" s="5">
        <v>40003386821</v>
      </c>
      <c r="E198" s="9" t="s">
        <v>62</v>
      </c>
      <c r="F198" s="5">
        <v>160103</v>
      </c>
      <c r="G198" s="9" t="s">
        <v>45</v>
      </c>
      <c r="H198" s="5">
        <v>2449.29</v>
      </c>
    </row>
    <row r="199" spans="2:8" ht="27.75" thickBot="1" x14ac:dyDescent="0.3">
      <c r="B199" s="4" t="s">
        <v>104</v>
      </c>
      <c r="C199" s="5" t="s">
        <v>79</v>
      </c>
      <c r="D199" s="5">
        <v>40003525848</v>
      </c>
      <c r="E199" s="9" t="s">
        <v>105</v>
      </c>
      <c r="F199" s="5">
        <v>160103</v>
      </c>
      <c r="G199" s="9" t="s">
        <v>45</v>
      </c>
      <c r="H199" s="5">
        <v>10</v>
      </c>
    </row>
    <row r="200" spans="2:8" ht="15.75" thickBot="1" x14ac:dyDescent="0.3">
      <c r="B200" s="4" t="s">
        <v>106</v>
      </c>
      <c r="C200" s="5" t="s">
        <v>107</v>
      </c>
      <c r="D200" s="5">
        <v>40003309841</v>
      </c>
      <c r="E200" s="9" t="s">
        <v>108</v>
      </c>
      <c r="F200" s="5">
        <v>160103</v>
      </c>
      <c r="G200" s="9" t="s">
        <v>45</v>
      </c>
      <c r="H200" s="5">
        <v>4134.68</v>
      </c>
    </row>
    <row r="201" spans="2:8" ht="27.75" thickBot="1" x14ac:dyDescent="0.3">
      <c r="B201" s="4" t="s">
        <v>106</v>
      </c>
      <c r="C201" s="5" t="s">
        <v>79</v>
      </c>
      <c r="D201" s="5">
        <v>40003525848</v>
      </c>
      <c r="E201" s="9" t="s">
        <v>140</v>
      </c>
      <c r="F201" s="5">
        <v>160103</v>
      </c>
      <c r="G201" s="9" t="s">
        <v>45</v>
      </c>
      <c r="H201" s="5">
        <v>0.81</v>
      </c>
    </row>
    <row r="202" spans="2:8" ht="15.75" thickBot="1" x14ac:dyDescent="0.3">
      <c r="B202" s="4" t="s">
        <v>22</v>
      </c>
      <c r="C202" s="5" t="s">
        <v>159</v>
      </c>
      <c r="D202" s="5">
        <v>40103799648</v>
      </c>
      <c r="E202" s="9" t="s">
        <v>160</v>
      </c>
      <c r="F202" s="5">
        <v>160199</v>
      </c>
      <c r="G202" s="9" t="s">
        <v>25</v>
      </c>
      <c r="H202" s="5">
        <v>10.8</v>
      </c>
    </row>
    <row r="203" spans="2:8" ht="54.75" thickBot="1" x14ac:dyDescent="0.3">
      <c r="B203" s="4" t="s">
        <v>26</v>
      </c>
      <c r="C203" s="5" t="s">
        <v>63</v>
      </c>
      <c r="D203" s="5">
        <v>40003967205</v>
      </c>
      <c r="E203" s="9" t="s">
        <v>64</v>
      </c>
      <c r="F203" s="5">
        <v>161106</v>
      </c>
      <c r="G203" s="9" t="s">
        <v>65</v>
      </c>
      <c r="H203" s="5">
        <v>4357.91</v>
      </c>
    </row>
    <row r="204" spans="2:8" ht="27.75" thickBot="1" x14ac:dyDescent="0.3">
      <c r="B204" s="4" t="s">
        <v>52</v>
      </c>
      <c r="C204" s="5" t="s">
        <v>66</v>
      </c>
      <c r="D204" s="5">
        <v>43603022128</v>
      </c>
      <c r="E204" s="9" t="s">
        <v>67</v>
      </c>
      <c r="F204" s="5">
        <v>170604</v>
      </c>
      <c r="G204" s="9" t="s">
        <v>68</v>
      </c>
      <c r="H204" s="5">
        <v>0.8</v>
      </c>
    </row>
    <row r="205" spans="2:8" ht="41.25" thickBot="1" x14ac:dyDescent="0.3">
      <c r="B205" s="4" t="s">
        <v>22</v>
      </c>
      <c r="C205" s="5" t="s">
        <v>72</v>
      </c>
      <c r="D205" s="5">
        <v>40003336873</v>
      </c>
      <c r="E205" s="9" t="s">
        <v>161</v>
      </c>
      <c r="F205" s="5">
        <v>170904</v>
      </c>
      <c r="G205" s="9" t="s">
        <v>71</v>
      </c>
      <c r="H205" s="5">
        <v>7600.06</v>
      </c>
    </row>
    <row r="206" spans="2:8" ht="41.25" thickBot="1" x14ac:dyDescent="0.3">
      <c r="B206" s="4" t="s">
        <v>22</v>
      </c>
      <c r="C206" s="5" t="s">
        <v>72</v>
      </c>
      <c r="D206" s="5">
        <v>40003336873</v>
      </c>
      <c r="E206" s="9" t="s">
        <v>73</v>
      </c>
      <c r="F206" s="5">
        <v>170904</v>
      </c>
      <c r="G206" s="9" t="s">
        <v>71</v>
      </c>
      <c r="H206" s="5">
        <v>18660</v>
      </c>
    </row>
    <row r="207" spans="2:8" ht="41.25" thickBot="1" x14ac:dyDescent="0.3">
      <c r="B207" s="4" t="s">
        <v>22</v>
      </c>
      <c r="C207" s="5" t="s">
        <v>74</v>
      </c>
      <c r="D207" s="5">
        <v>40003649847</v>
      </c>
      <c r="E207" s="9" t="s">
        <v>75</v>
      </c>
      <c r="F207" s="5">
        <v>170904</v>
      </c>
      <c r="G207" s="9" t="s">
        <v>71</v>
      </c>
      <c r="H207" s="5">
        <v>41513.120000000003</v>
      </c>
    </row>
    <row r="208" spans="2:8" ht="41.25" thickBot="1" x14ac:dyDescent="0.3">
      <c r="B208" s="4" t="s">
        <v>22</v>
      </c>
      <c r="C208" s="5" t="s">
        <v>135</v>
      </c>
      <c r="D208" s="5">
        <v>40003278804</v>
      </c>
      <c r="E208" s="9" t="s">
        <v>136</v>
      </c>
      <c r="F208" s="5">
        <v>170904</v>
      </c>
      <c r="G208" s="9" t="s">
        <v>71</v>
      </c>
      <c r="H208" s="5">
        <v>7597.81</v>
      </c>
    </row>
    <row r="209" spans="2:8" ht="41.25" thickBot="1" x14ac:dyDescent="0.3">
      <c r="B209" s="4" t="s">
        <v>22</v>
      </c>
      <c r="C209" s="5" t="s">
        <v>76</v>
      </c>
      <c r="D209" s="5">
        <v>40003920717</v>
      </c>
      <c r="E209" s="9" t="s">
        <v>77</v>
      </c>
      <c r="F209" s="5">
        <v>170904</v>
      </c>
      <c r="G209" s="9" t="s">
        <v>71</v>
      </c>
      <c r="H209" s="5">
        <v>366.14</v>
      </c>
    </row>
    <row r="210" spans="2:8" ht="41.25" thickBot="1" x14ac:dyDescent="0.3">
      <c r="B210" s="4" t="s">
        <v>81</v>
      </c>
      <c r="C210" s="5" t="s">
        <v>82</v>
      </c>
      <c r="D210" s="5">
        <v>42103025829</v>
      </c>
      <c r="E210" s="9" t="s">
        <v>83</v>
      </c>
      <c r="F210" s="5">
        <v>170904</v>
      </c>
      <c r="G210" s="9" t="s">
        <v>71</v>
      </c>
      <c r="H210" s="5">
        <v>20901.59</v>
      </c>
    </row>
    <row r="211" spans="2:8" ht="41.25" thickBot="1" x14ac:dyDescent="0.3">
      <c r="B211" s="4" t="s">
        <v>145</v>
      </c>
      <c r="C211" s="5" t="s">
        <v>148</v>
      </c>
      <c r="D211" s="5">
        <v>42403046251</v>
      </c>
      <c r="E211" s="9" t="s">
        <v>149</v>
      </c>
      <c r="F211" s="5">
        <v>170904</v>
      </c>
      <c r="G211" s="9" t="s">
        <v>71</v>
      </c>
      <c r="H211" s="5">
        <v>4274.84</v>
      </c>
    </row>
    <row r="212" spans="2:8" ht="41.25" thickBot="1" x14ac:dyDescent="0.3">
      <c r="B212" s="4" t="s">
        <v>46</v>
      </c>
      <c r="C212" s="5" t="s">
        <v>84</v>
      </c>
      <c r="D212" s="5">
        <v>44103015509</v>
      </c>
      <c r="E212" s="9" t="s">
        <v>85</v>
      </c>
      <c r="F212" s="5">
        <v>170904</v>
      </c>
      <c r="G212" s="9" t="s">
        <v>71</v>
      </c>
      <c r="H212" s="5">
        <v>7947.32</v>
      </c>
    </row>
    <row r="213" spans="2:8" ht="41.25" thickBot="1" x14ac:dyDescent="0.3">
      <c r="B213" s="4" t="s">
        <v>49</v>
      </c>
      <c r="C213" s="5" t="s">
        <v>50</v>
      </c>
      <c r="D213" s="5">
        <v>42103023090</v>
      </c>
      <c r="E213" s="9" t="s">
        <v>51</v>
      </c>
      <c r="F213" s="5">
        <v>170904</v>
      </c>
      <c r="G213" s="9" t="s">
        <v>71</v>
      </c>
      <c r="H213" s="5">
        <v>2918.56</v>
      </c>
    </row>
    <row r="214" spans="2:8" ht="41.25" thickBot="1" x14ac:dyDescent="0.3">
      <c r="B214" s="4" t="s">
        <v>86</v>
      </c>
      <c r="C214" s="5" t="s">
        <v>87</v>
      </c>
      <c r="D214" s="5">
        <v>44103026358</v>
      </c>
      <c r="E214" s="9" t="s">
        <v>88</v>
      </c>
      <c r="F214" s="5">
        <v>170904</v>
      </c>
      <c r="G214" s="9" t="s">
        <v>71</v>
      </c>
      <c r="H214" s="5">
        <v>1366.22</v>
      </c>
    </row>
    <row r="215" spans="2:8" ht="41.25" thickBot="1" x14ac:dyDescent="0.3">
      <c r="B215" s="4" t="s">
        <v>52</v>
      </c>
      <c r="C215" s="5" t="s">
        <v>66</v>
      </c>
      <c r="D215" s="5">
        <v>43603022128</v>
      </c>
      <c r="E215" s="9" t="s">
        <v>67</v>
      </c>
      <c r="F215" s="5">
        <v>170904</v>
      </c>
      <c r="G215" s="9" t="s">
        <v>71</v>
      </c>
      <c r="H215" s="5">
        <v>2672.18</v>
      </c>
    </row>
    <row r="216" spans="2:8" ht="41.25" thickBot="1" x14ac:dyDescent="0.3">
      <c r="B216" s="4" t="s">
        <v>141</v>
      </c>
      <c r="C216" s="5" t="s">
        <v>142</v>
      </c>
      <c r="D216" s="5">
        <v>55403015551</v>
      </c>
      <c r="E216" s="9" t="s">
        <v>143</v>
      </c>
      <c r="F216" s="5">
        <v>170904</v>
      </c>
      <c r="G216" s="9" t="s">
        <v>71</v>
      </c>
      <c r="H216" s="5">
        <v>2675.44</v>
      </c>
    </row>
    <row r="217" spans="2:8" ht="41.25" thickBot="1" x14ac:dyDescent="0.3">
      <c r="B217" s="4" t="s">
        <v>91</v>
      </c>
      <c r="C217" s="5" t="s">
        <v>23</v>
      </c>
      <c r="D217" s="5">
        <v>40003554635</v>
      </c>
      <c r="E217" s="9" t="s">
        <v>92</v>
      </c>
      <c r="F217" s="5">
        <v>170904</v>
      </c>
      <c r="G217" s="9" t="s">
        <v>71</v>
      </c>
      <c r="H217" s="5">
        <v>1782.81</v>
      </c>
    </row>
    <row r="218" spans="2:8" ht="41.25" thickBot="1" x14ac:dyDescent="0.3">
      <c r="B218" s="4" t="s">
        <v>93</v>
      </c>
      <c r="C218" s="5" t="s">
        <v>94</v>
      </c>
      <c r="D218" s="5">
        <v>40103069401</v>
      </c>
      <c r="E218" s="9" t="s">
        <v>95</v>
      </c>
      <c r="F218" s="5">
        <v>170904</v>
      </c>
      <c r="G218" s="9" t="s">
        <v>71</v>
      </c>
      <c r="H218" s="5">
        <v>43021.33</v>
      </c>
    </row>
    <row r="219" spans="2:8" ht="41.25" thickBot="1" x14ac:dyDescent="0.3">
      <c r="B219" s="4" t="s">
        <v>96</v>
      </c>
      <c r="C219" s="5" t="s">
        <v>97</v>
      </c>
      <c r="D219" s="5">
        <v>40003399703</v>
      </c>
      <c r="E219" s="9" t="s">
        <v>98</v>
      </c>
      <c r="F219" s="5">
        <v>170904</v>
      </c>
      <c r="G219" s="9" t="s">
        <v>71</v>
      </c>
      <c r="H219" s="5">
        <v>6245.12</v>
      </c>
    </row>
    <row r="220" spans="2:8" ht="41.25" thickBot="1" x14ac:dyDescent="0.3">
      <c r="B220" s="4" t="s">
        <v>99</v>
      </c>
      <c r="C220" s="5" t="s">
        <v>120</v>
      </c>
      <c r="D220" s="5">
        <v>42403013918</v>
      </c>
      <c r="E220" s="9" t="s">
        <v>121</v>
      </c>
      <c r="F220" s="5">
        <v>170904</v>
      </c>
      <c r="G220" s="9" t="s">
        <v>71</v>
      </c>
      <c r="H220" s="5">
        <v>28.72</v>
      </c>
    </row>
    <row r="221" spans="2:8" ht="41.25" thickBot="1" x14ac:dyDescent="0.3">
      <c r="B221" s="4" t="s">
        <v>26</v>
      </c>
      <c r="C221" s="5" t="s">
        <v>69</v>
      </c>
      <c r="D221" s="5">
        <v>40003682818</v>
      </c>
      <c r="E221" s="9" t="s">
        <v>152</v>
      </c>
      <c r="F221" s="5">
        <v>170904</v>
      </c>
      <c r="G221" s="9" t="s">
        <v>71</v>
      </c>
      <c r="H221" s="5">
        <v>21425.26</v>
      </c>
    </row>
    <row r="222" spans="2:8" ht="41.25" thickBot="1" x14ac:dyDescent="0.3">
      <c r="B222" s="4" t="s">
        <v>26</v>
      </c>
      <c r="C222" s="5" t="s">
        <v>27</v>
      </c>
      <c r="D222" s="5">
        <v>40003367816</v>
      </c>
      <c r="E222" s="9" t="s">
        <v>28</v>
      </c>
      <c r="F222" s="5">
        <v>170904</v>
      </c>
      <c r="G222" s="9" t="s">
        <v>71</v>
      </c>
      <c r="H222" s="5">
        <v>73823.77</v>
      </c>
    </row>
    <row r="223" spans="2:8" ht="41.25" thickBot="1" x14ac:dyDescent="0.3">
      <c r="B223" s="4" t="s">
        <v>58</v>
      </c>
      <c r="C223" s="5" t="s">
        <v>102</v>
      </c>
      <c r="D223" s="5">
        <v>48503026538</v>
      </c>
      <c r="E223" s="9" t="s">
        <v>103</v>
      </c>
      <c r="F223" s="5">
        <v>170904</v>
      </c>
      <c r="G223" s="9" t="s">
        <v>71</v>
      </c>
      <c r="H223" s="5">
        <v>1891</v>
      </c>
    </row>
    <row r="224" spans="2:8" ht="41.25" thickBot="1" x14ac:dyDescent="0.3">
      <c r="B224" s="4" t="s">
        <v>104</v>
      </c>
      <c r="C224" s="5" t="s">
        <v>79</v>
      </c>
      <c r="D224" s="5">
        <v>40003525848</v>
      </c>
      <c r="E224" s="9" t="s">
        <v>105</v>
      </c>
      <c r="F224" s="5">
        <v>170904</v>
      </c>
      <c r="G224" s="9" t="s">
        <v>71</v>
      </c>
      <c r="H224" s="5">
        <v>2579.66</v>
      </c>
    </row>
    <row r="225" spans="2:8" ht="41.25" thickBot="1" x14ac:dyDescent="0.3">
      <c r="B225" s="4" t="s">
        <v>104</v>
      </c>
      <c r="C225" s="5" t="s">
        <v>138</v>
      </c>
      <c r="D225" s="5">
        <v>40003133979</v>
      </c>
      <c r="E225" s="9" t="s">
        <v>153</v>
      </c>
      <c r="F225" s="5">
        <v>170904</v>
      </c>
      <c r="G225" s="9" t="s">
        <v>71</v>
      </c>
      <c r="H225" s="5">
        <v>100</v>
      </c>
    </row>
    <row r="226" spans="2:8" ht="15.75" thickBot="1" x14ac:dyDescent="0.3">
      <c r="B226" s="4" t="s">
        <v>141</v>
      </c>
      <c r="C226" s="5" t="s">
        <v>142</v>
      </c>
      <c r="D226" s="5">
        <v>55403015551</v>
      </c>
      <c r="E226" s="9" t="s">
        <v>143</v>
      </c>
      <c r="F226" s="5">
        <v>191208</v>
      </c>
      <c r="G226" s="9" t="s">
        <v>113</v>
      </c>
      <c r="H226" s="5">
        <v>108.92</v>
      </c>
    </row>
    <row r="227" spans="2:8" ht="15.75" thickBot="1" x14ac:dyDescent="0.3">
      <c r="B227" s="4" t="s">
        <v>58</v>
      </c>
      <c r="C227" s="5" t="s">
        <v>61</v>
      </c>
      <c r="D227" s="5">
        <v>40003386821</v>
      </c>
      <c r="E227" s="9" t="s">
        <v>62</v>
      </c>
      <c r="F227" s="5">
        <v>191208</v>
      </c>
      <c r="G227" s="9" t="s">
        <v>113</v>
      </c>
      <c r="H227" s="5">
        <v>15668.17</v>
      </c>
    </row>
    <row r="228" spans="2:8" ht="27.75" thickBot="1" x14ac:dyDescent="0.3">
      <c r="B228" s="4" t="s">
        <v>22</v>
      </c>
      <c r="C228" s="5" t="s">
        <v>72</v>
      </c>
      <c r="D228" s="5">
        <v>40003336873</v>
      </c>
      <c r="E228" s="9" t="s">
        <v>73</v>
      </c>
      <c r="F228" s="5">
        <v>200301</v>
      </c>
      <c r="G228" s="9" t="s">
        <v>114</v>
      </c>
      <c r="H228" s="5">
        <v>1724.83</v>
      </c>
    </row>
    <row r="229" spans="2:8" ht="27.75" thickBot="1" x14ac:dyDescent="0.3">
      <c r="B229" s="4" t="s">
        <v>78</v>
      </c>
      <c r="C229" s="5" t="s">
        <v>79</v>
      </c>
      <c r="D229" s="5">
        <v>40003525848</v>
      </c>
      <c r="E229" s="9" t="s">
        <v>80</v>
      </c>
      <c r="F229" s="5">
        <v>200301</v>
      </c>
      <c r="G229" s="9" t="s">
        <v>114</v>
      </c>
      <c r="H229" s="5">
        <v>14734.88</v>
      </c>
    </row>
    <row r="230" spans="2:8" ht="41.25" thickBot="1" x14ac:dyDescent="0.3">
      <c r="B230" s="4" t="s">
        <v>115</v>
      </c>
      <c r="C230" s="5" t="s">
        <v>116</v>
      </c>
      <c r="D230" s="5">
        <v>41503029988</v>
      </c>
      <c r="E230" s="9" t="s">
        <v>117</v>
      </c>
      <c r="F230" s="5">
        <v>200301</v>
      </c>
      <c r="G230" s="9" t="s">
        <v>114</v>
      </c>
      <c r="H230" s="5">
        <v>36474.82</v>
      </c>
    </row>
    <row r="231" spans="2:8" ht="15.75" thickBot="1" x14ac:dyDescent="0.3">
      <c r="B231" s="4" t="s">
        <v>46</v>
      </c>
      <c r="C231" s="5" t="s">
        <v>84</v>
      </c>
      <c r="D231" s="5">
        <v>44103015509</v>
      </c>
      <c r="E231" s="9" t="s">
        <v>85</v>
      </c>
      <c r="F231" s="5">
        <v>200301</v>
      </c>
      <c r="G231" s="9" t="s">
        <v>114</v>
      </c>
      <c r="H231" s="5">
        <v>28911.11</v>
      </c>
    </row>
    <row r="232" spans="2:8" ht="15.75" thickBot="1" x14ac:dyDescent="0.3">
      <c r="B232" s="4" t="s">
        <v>49</v>
      </c>
      <c r="C232" s="5" t="s">
        <v>107</v>
      </c>
      <c r="D232" s="5">
        <v>40003309841</v>
      </c>
      <c r="E232" s="9" t="s">
        <v>162</v>
      </c>
      <c r="F232" s="5">
        <v>200301</v>
      </c>
      <c r="G232" s="9" t="s">
        <v>114</v>
      </c>
      <c r="H232" s="5">
        <v>26464.35</v>
      </c>
    </row>
    <row r="233" spans="2:8" ht="15.75" thickBot="1" x14ac:dyDescent="0.3">
      <c r="B233" s="4" t="s">
        <v>49</v>
      </c>
      <c r="C233" s="5" t="s">
        <v>50</v>
      </c>
      <c r="D233" s="5">
        <v>42103023090</v>
      </c>
      <c r="E233" s="9" t="s">
        <v>51</v>
      </c>
      <c r="F233" s="5">
        <v>200301</v>
      </c>
      <c r="G233" s="9" t="s">
        <v>114</v>
      </c>
      <c r="H233" s="5">
        <v>7</v>
      </c>
    </row>
    <row r="234" spans="2:8" ht="15.75" thickBot="1" x14ac:dyDescent="0.3">
      <c r="B234" s="4" t="s">
        <v>49</v>
      </c>
      <c r="C234" s="5" t="s">
        <v>50</v>
      </c>
      <c r="D234" s="5">
        <v>42103023090</v>
      </c>
      <c r="E234" s="9" t="s">
        <v>51</v>
      </c>
      <c r="F234" s="5">
        <v>200301</v>
      </c>
      <c r="G234" s="9" t="s">
        <v>114</v>
      </c>
      <c r="H234" s="5">
        <v>2882.09</v>
      </c>
    </row>
    <row r="235" spans="2:8" ht="27.75" thickBot="1" x14ac:dyDescent="0.3">
      <c r="B235" s="4" t="s">
        <v>86</v>
      </c>
      <c r="C235" s="5" t="s">
        <v>87</v>
      </c>
      <c r="D235" s="5">
        <v>44103026358</v>
      </c>
      <c r="E235" s="9" t="s">
        <v>88</v>
      </c>
      <c r="F235" s="5">
        <v>200301</v>
      </c>
      <c r="G235" s="9" t="s">
        <v>114</v>
      </c>
      <c r="H235" s="5">
        <v>8009.66</v>
      </c>
    </row>
    <row r="236" spans="2:8" ht="27.75" thickBot="1" x14ac:dyDescent="0.3">
      <c r="B236" s="4" t="s">
        <v>52</v>
      </c>
      <c r="C236" s="5" t="s">
        <v>66</v>
      </c>
      <c r="D236" s="5">
        <v>43603022128</v>
      </c>
      <c r="E236" s="9" t="s">
        <v>67</v>
      </c>
      <c r="F236" s="5">
        <v>200301</v>
      </c>
      <c r="G236" s="9" t="s">
        <v>114</v>
      </c>
      <c r="H236" s="5">
        <v>36161.839999999997</v>
      </c>
    </row>
    <row r="237" spans="2:8" ht="15.75" thickBot="1" x14ac:dyDescent="0.3">
      <c r="B237" s="4" t="s">
        <v>141</v>
      </c>
      <c r="C237" s="5" t="s">
        <v>142</v>
      </c>
      <c r="D237" s="5">
        <v>55403015551</v>
      </c>
      <c r="E237" s="9" t="s">
        <v>143</v>
      </c>
      <c r="F237" s="5">
        <v>200301</v>
      </c>
      <c r="G237" s="9" t="s">
        <v>114</v>
      </c>
      <c r="H237" s="5">
        <v>19332.14</v>
      </c>
    </row>
    <row r="238" spans="2:8" ht="27.75" thickBot="1" x14ac:dyDescent="0.3">
      <c r="B238" s="4" t="s">
        <v>96</v>
      </c>
      <c r="C238" s="5" t="s">
        <v>97</v>
      </c>
      <c r="D238" s="5">
        <v>40003399703</v>
      </c>
      <c r="E238" s="9" t="s">
        <v>98</v>
      </c>
      <c r="F238" s="5">
        <v>200301</v>
      </c>
      <c r="G238" s="9" t="s">
        <v>114</v>
      </c>
      <c r="H238" s="5">
        <v>7088.84</v>
      </c>
    </row>
    <row r="239" spans="2:8" ht="15.75" thickBot="1" x14ac:dyDescent="0.3">
      <c r="B239" s="4" t="s">
        <v>99</v>
      </c>
      <c r="C239" s="5" t="s">
        <v>120</v>
      </c>
      <c r="D239" s="5">
        <v>42403013918</v>
      </c>
      <c r="E239" s="9" t="s">
        <v>121</v>
      </c>
      <c r="F239" s="5">
        <v>200301</v>
      </c>
      <c r="G239" s="9" t="s">
        <v>114</v>
      </c>
      <c r="H239" s="5">
        <v>16506.59</v>
      </c>
    </row>
    <row r="240" spans="2:8" ht="15.75" thickBot="1" x14ac:dyDescent="0.3">
      <c r="B240" s="4" t="s">
        <v>26</v>
      </c>
      <c r="C240" s="5" t="s">
        <v>122</v>
      </c>
      <c r="D240" s="5">
        <v>40203040830</v>
      </c>
      <c r="E240" s="9" t="s">
        <v>123</v>
      </c>
      <c r="F240" s="5">
        <v>200301</v>
      </c>
      <c r="G240" s="9" t="s">
        <v>114</v>
      </c>
      <c r="H240" s="5">
        <v>249533.37</v>
      </c>
    </row>
    <row r="241" spans="2:8" ht="27.75" thickBot="1" x14ac:dyDescent="0.3">
      <c r="B241" s="4" t="s">
        <v>104</v>
      </c>
      <c r="C241" s="5" t="s">
        <v>79</v>
      </c>
      <c r="D241" s="5">
        <v>40003525848</v>
      </c>
      <c r="E241" s="9" t="s">
        <v>105</v>
      </c>
      <c r="F241" s="5">
        <v>200301</v>
      </c>
      <c r="G241" s="9" t="s">
        <v>114</v>
      </c>
      <c r="H241" s="5">
        <v>18569.38</v>
      </c>
    </row>
    <row r="242" spans="2:8" ht="27.75" thickBot="1" x14ac:dyDescent="0.3">
      <c r="B242" s="4" t="s">
        <v>106</v>
      </c>
      <c r="C242" s="5" t="s">
        <v>79</v>
      </c>
      <c r="D242" s="5">
        <v>40003525848</v>
      </c>
      <c r="E242" s="9" t="s">
        <v>140</v>
      </c>
      <c r="F242" s="5">
        <v>200301</v>
      </c>
      <c r="G242" s="9" t="s">
        <v>114</v>
      </c>
      <c r="H242" s="5">
        <v>0.61</v>
      </c>
    </row>
    <row r="243" spans="2:8" ht="15.75" thickBot="1" x14ac:dyDescent="0.3">
      <c r="B243" s="4" t="s">
        <v>110</v>
      </c>
      <c r="C243" s="5" t="s">
        <v>111</v>
      </c>
      <c r="D243" s="5">
        <v>41203001052</v>
      </c>
      <c r="E243" s="9" t="s">
        <v>112</v>
      </c>
      <c r="F243" s="5">
        <v>200301</v>
      </c>
      <c r="G243" s="9" t="s">
        <v>114</v>
      </c>
      <c r="H243" s="5">
        <v>17045.97</v>
      </c>
    </row>
    <row r="246" spans="2:8" x14ac:dyDescent="0.25">
      <c r="B246" s="10" t="s">
        <v>163</v>
      </c>
    </row>
    <row r="247" spans="2:8" ht="15.75" thickBot="1" x14ac:dyDescent="0.3"/>
    <row r="248" spans="2:8" ht="27.75" thickBot="1" x14ac:dyDescent="0.3">
      <c r="B248" s="11" t="s">
        <v>15</v>
      </c>
      <c r="C248" s="3" t="s">
        <v>16</v>
      </c>
      <c r="D248" s="3" t="s">
        <v>17</v>
      </c>
      <c r="E248" s="3" t="s">
        <v>18</v>
      </c>
      <c r="F248" s="3" t="s">
        <v>19</v>
      </c>
      <c r="G248" s="3" t="s">
        <v>20</v>
      </c>
      <c r="H248" s="3" t="s">
        <v>21</v>
      </c>
    </row>
    <row r="249" spans="2:8" ht="27.75" thickBot="1" x14ac:dyDescent="0.3">
      <c r="B249" s="4" t="s">
        <v>106</v>
      </c>
      <c r="C249" s="5" t="s">
        <v>164</v>
      </c>
      <c r="D249" s="5">
        <v>50103706531</v>
      </c>
      <c r="E249" s="9" t="s">
        <v>165</v>
      </c>
      <c r="F249" s="5">
        <v>40221</v>
      </c>
      <c r="G249" s="9" t="s">
        <v>130</v>
      </c>
      <c r="H249" s="5">
        <v>24.25</v>
      </c>
    </row>
    <row r="250" spans="2:8" ht="15.75" thickBot="1" x14ac:dyDescent="0.3">
      <c r="B250" s="4" t="s">
        <v>35</v>
      </c>
      <c r="C250" s="5" t="s">
        <v>36</v>
      </c>
      <c r="D250" s="5">
        <v>44103026983</v>
      </c>
      <c r="E250" s="9" t="s">
        <v>37</v>
      </c>
      <c r="F250" s="5">
        <v>70213</v>
      </c>
      <c r="G250" s="9" t="s">
        <v>32</v>
      </c>
      <c r="H250" s="5">
        <v>238.7</v>
      </c>
    </row>
    <row r="251" spans="2:8" ht="54.75" thickBot="1" x14ac:dyDescent="0.3">
      <c r="B251" s="4" t="s">
        <v>91</v>
      </c>
      <c r="C251" s="5" t="s">
        <v>23</v>
      </c>
      <c r="D251" s="5">
        <v>40003554635</v>
      </c>
      <c r="E251" s="9" t="s">
        <v>92</v>
      </c>
      <c r="F251" s="5">
        <v>150203</v>
      </c>
      <c r="G251" s="9" t="s">
        <v>41</v>
      </c>
      <c r="H251" s="5">
        <v>67.3</v>
      </c>
    </row>
    <row r="252" spans="2:8" ht="54.75" thickBot="1" x14ac:dyDescent="0.3">
      <c r="B252" s="4" t="s">
        <v>38</v>
      </c>
      <c r="C252" s="5" t="s">
        <v>39</v>
      </c>
      <c r="D252" s="5">
        <v>40003320069</v>
      </c>
      <c r="E252" s="9" t="s">
        <v>40</v>
      </c>
      <c r="F252" s="5">
        <v>150203</v>
      </c>
      <c r="G252" s="9" t="s">
        <v>41</v>
      </c>
      <c r="H252" s="5">
        <v>141.35</v>
      </c>
    </row>
    <row r="253" spans="2:8" ht="54.75" thickBot="1" x14ac:dyDescent="0.3">
      <c r="B253" s="4" t="s">
        <v>38</v>
      </c>
      <c r="C253" s="5" t="s">
        <v>39</v>
      </c>
      <c r="D253" s="5">
        <v>40003320069</v>
      </c>
      <c r="E253" s="9" t="s">
        <v>40</v>
      </c>
      <c r="F253" s="5">
        <v>150203</v>
      </c>
      <c r="G253" s="9" t="s">
        <v>41</v>
      </c>
      <c r="H253" s="5">
        <v>87.39</v>
      </c>
    </row>
    <row r="254" spans="2:8" ht="15.75" thickBot="1" x14ac:dyDescent="0.3">
      <c r="B254" s="4" t="s">
        <v>22</v>
      </c>
      <c r="C254" s="5" t="s">
        <v>166</v>
      </c>
      <c r="D254" s="5">
        <v>40203147986</v>
      </c>
      <c r="E254" s="9" t="s">
        <v>167</v>
      </c>
      <c r="F254" s="5">
        <v>160103</v>
      </c>
      <c r="G254" s="9" t="s">
        <v>45</v>
      </c>
      <c r="H254" s="5">
        <v>512.36</v>
      </c>
    </row>
    <row r="255" spans="2:8" ht="15.75" thickBot="1" x14ac:dyDescent="0.3">
      <c r="B255" s="4" t="s">
        <v>46</v>
      </c>
      <c r="C255" s="5" t="s">
        <v>47</v>
      </c>
      <c r="D255" s="5">
        <v>44103075141</v>
      </c>
      <c r="E255" s="9" t="s">
        <v>48</v>
      </c>
      <c r="F255" s="5">
        <v>160103</v>
      </c>
      <c r="G255" s="9" t="s">
        <v>45</v>
      </c>
      <c r="H255" s="5">
        <v>355.11</v>
      </c>
    </row>
    <row r="256" spans="2:8" ht="15.75" thickBot="1" x14ac:dyDescent="0.3">
      <c r="B256" s="4" t="s">
        <v>46</v>
      </c>
      <c r="C256" s="5" t="s">
        <v>84</v>
      </c>
      <c r="D256" s="5">
        <v>44103015509</v>
      </c>
      <c r="E256" s="9" t="s">
        <v>85</v>
      </c>
      <c r="F256" s="5">
        <v>160103</v>
      </c>
      <c r="G256" s="9" t="s">
        <v>45</v>
      </c>
      <c r="H256" s="5">
        <v>1110</v>
      </c>
    </row>
    <row r="257" spans="2:8" ht="15.75" thickBot="1" x14ac:dyDescent="0.3">
      <c r="B257" s="4" t="s">
        <v>49</v>
      </c>
      <c r="C257" s="5" t="s">
        <v>50</v>
      </c>
      <c r="D257" s="5">
        <v>42103023090</v>
      </c>
      <c r="E257" s="9" t="s">
        <v>51</v>
      </c>
      <c r="F257" s="5">
        <v>160103</v>
      </c>
      <c r="G257" s="9" t="s">
        <v>45</v>
      </c>
      <c r="H257" s="5">
        <v>78.069999999999993</v>
      </c>
    </row>
    <row r="258" spans="2:8" ht="15.75" thickBot="1" x14ac:dyDescent="0.3">
      <c r="B258" s="4" t="s">
        <v>58</v>
      </c>
      <c r="C258" s="5" t="s">
        <v>61</v>
      </c>
      <c r="D258" s="5">
        <v>40003386821</v>
      </c>
      <c r="E258" s="9" t="s">
        <v>62</v>
      </c>
      <c r="F258" s="5">
        <v>160103</v>
      </c>
      <c r="G258" s="9" t="s">
        <v>45</v>
      </c>
      <c r="H258" s="5">
        <v>2164.3200000000002</v>
      </c>
    </row>
    <row r="259" spans="2:8" ht="15.75" thickBot="1" x14ac:dyDescent="0.3">
      <c r="B259" s="4" t="s">
        <v>22</v>
      </c>
      <c r="C259" s="5" t="s">
        <v>159</v>
      </c>
      <c r="D259" s="5">
        <v>40103799648</v>
      </c>
      <c r="E259" s="9" t="s">
        <v>160</v>
      </c>
      <c r="F259" s="5">
        <v>160199</v>
      </c>
      <c r="G259" s="9" t="s">
        <v>25</v>
      </c>
      <c r="H259" s="5">
        <v>6.83</v>
      </c>
    </row>
    <row r="260" spans="2:8" ht="15.75" thickBot="1" x14ac:dyDescent="0.3">
      <c r="B260" s="4" t="s">
        <v>91</v>
      </c>
      <c r="C260" s="5" t="s">
        <v>23</v>
      </c>
      <c r="D260" s="5">
        <v>40003554635</v>
      </c>
      <c r="E260" s="9" t="s">
        <v>92</v>
      </c>
      <c r="F260" s="5">
        <v>160199</v>
      </c>
      <c r="G260" s="9" t="s">
        <v>25</v>
      </c>
      <c r="H260" s="5">
        <v>2.5</v>
      </c>
    </row>
    <row r="261" spans="2:8" ht="54.75" thickBot="1" x14ac:dyDescent="0.3">
      <c r="B261" s="4" t="s">
        <v>26</v>
      </c>
      <c r="C261" s="5" t="s">
        <v>63</v>
      </c>
      <c r="D261" s="5">
        <v>40003967205</v>
      </c>
      <c r="E261" s="9" t="s">
        <v>64</v>
      </c>
      <c r="F261" s="5">
        <v>161106</v>
      </c>
      <c r="G261" s="9" t="s">
        <v>65</v>
      </c>
      <c r="H261" s="5">
        <v>2853.07</v>
      </c>
    </row>
    <row r="262" spans="2:8" ht="27.75" thickBot="1" x14ac:dyDescent="0.3">
      <c r="B262" s="4" t="s">
        <v>52</v>
      </c>
      <c r="C262" s="5" t="s">
        <v>66</v>
      </c>
      <c r="D262" s="5">
        <v>43603022128</v>
      </c>
      <c r="E262" s="9" t="s">
        <v>67</v>
      </c>
      <c r="F262" s="5">
        <v>170604</v>
      </c>
      <c r="G262" s="9" t="s">
        <v>68</v>
      </c>
      <c r="H262" s="5">
        <v>4.2</v>
      </c>
    </row>
    <row r="263" spans="2:8" ht="27.75" thickBot="1" x14ac:dyDescent="0.3">
      <c r="B263" s="4" t="s">
        <v>38</v>
      </c>
      <c r="C263" s="5" t="s">
        <v>39</v>
      </c>
      <c r="D263" s="5">
        <v>40003320069</v>
      </c>
      <c r="E263" s="9" t="s">
        <v>40</v>
      </c>
      <c r="F263" s="5">
        <v>170604</v>
      </c>
      <c r="G263" s="9" t="s">
        <v>68</v>
      </c>
      <c r="H263" s="5">
        <v>0.16</v>
      </c>
    </row>
    <row r="264" spans="2:8" ht="41.25" thickBot="1" x14ac:dyDescent="0.3">
      <c r="B264" s="4" t="s">
        <v>22</v>
      </c>
      <c r="C264" s="5" t="s">
        <v>72</v>
      </c>
      <c r="D264" s="5">
        <v>40003336873</v>
      </c>
      <c r="E264" s="9" t="s">
        <v>161</v>
      </c>
      <c r="F264" s="5">
        <v>170904</v>
      </c>
      <c r="G264" s="9" t="s">
        <v>71</v>
      </c>
      <c r="H264" s="5">
        <v>4300</v>
      </c>
    </row>
    <row r="265" spans="2:8" ht="41.25" thickBot="1" x14ac:dyDescent="0.3">
      <c r="B265" s="4" t="s">
        <v>22</v>
      </c>
      <c r="C265" s="5" t="s">
        <v>72</v>
      </c>
      <c r="D265" s="5">
        <v>40003336873</v>
      </c>
      <c r="E265" s="9" t="s">
        <v>73</v>
      </c>
      <c r="F265" s="5">
        <v>170904</v>
      </c>
      <c r="G265" s="9" t="s">
        <v>71</v>
      </c>
      <c r="H265" s="5">
        <v>7051.18</v>
      </c>
    </row>
    <row r="266" spans="2:8" ht="41.25" thickBot="1" x14ac:dyDescent="0.3">
      <c r="B266" s="4" t="s">
        <v>22</v>
      </c>
      <c r="C266" s="5" t="s">
        <v>74</v>
      </c>
      <c r="D266" s="5">
        <v>40003649847</v>
      </c>
      <c r="E266" s="9" t="s">
        <v>75</v>
      </c>
      <c r="F266" s="5">
        <v>170904</v>
      </c>
      <c r="G266" s="9" t="s">
        <v>71</v>
      </c>
      <c r="H266" s="5">
        <v>32812.370000000003</v>
      </c>
    </row>
    <row r="267" spans="2:8" ht="41.25" thickBot="1" x14ac:dyDescent="0.3">
      <c r="B267" s="4" t="s">
        <v>22</v>
      </c>
      <c r="C267" s="5" t="s">
        <v>135</v>
      </c>
      <c r="D267" s="5">
        <v>40003278804</v>
      </c>
      <c r="E267" s="9" t="s">
        <v>136</v>
      </c>
      <c r="F267" s="5">
        <v>170904</v>
      </c>
      <c r="G267" s="9" t="s">
        <v>71</v>
      </c>
      <c r="H267" s="5">
        <v>19884.13</v>
      </c>
    </row>
    <row r="268" spans="2:8" ht="41.25" thickBot="1" x14ac:dyDescent="0.3">
      <c r="B268" s="4" t="s">
        <v>81</v>
      </c>
      <c r="C268" s="5" t="s">
        <v>82</v>
      </c>
      <c r="D268" s="5">
        <v>42103025829</v>
      </c>
      <c r="E268" s="9" t="s">
        <v>83</v>
      </c>
      <c r="F268" s="5">
        <v>170904</v>
      </c>
      <c r="G268" s="9" t="s">
        <v>71</v>
      </c>
      <c r="H268" s="5">
        <v>9144.49</v>
      </c>
    </row>
    <row r="269" spans="2:8" ht="41.25" thickBot="1" x14ac:dyDescent="0.3">
      <c r="B269" s="4" t="s">
        <v>145</v>
      </c>
      <c r="C269" s="5" t="s">
        <v>148</v>
      </c>
      <c r="D269" s="5">
        <v>42403046251</v>
      </c>
      <c r="E269" s="9" t="s">
        <v>149</v>
      </c>
      <c r="F269" s="5">
        <v>170904</v>
      </c>
      <c r="G269" s="9" t="s">
        <v>71</v>
      </c>
      <c r="H269" s="5">
        <v>3268.9</v>
      </c>
    </row>
    <row r="270" spans="2:8" ht="41.25" thickBot="1" x14ac:dyDescent="0.3">
      <c r="B270" s="4" t="s">
        <v>46</v>
      </c>
      <c r="C270" s="5" t="s">
        <v>84</v>
      </c>
      <c r="D270" s="5">
        <v>44103015509</v>
      </c>
      <c r="E270" s="9" t="s">
        <v>85</v>
      </c>
      <c r="F270" s="5">
        <v>170904</v>
      </c>
      <c r="G270" s="9" t="s">
        <v>71</v>
      </c>
      <c r="H270" s="5">
        <v>7635.08</v>
      </c>
    </row>
    <row r="271" spans="2:8" ht="41.25" thickBot="1" x14ac:dyDescent="0.3">
      <c r="B271" s="4" t="s">
        <v>49</v>
      </c>
      <c r="C271" s="5" t="s">
        <v>50</v>
      </c>
      <c r="D271" s="5">
        <v>42103023090</v>
      </c>
      <c r="E271" s="9" t="s">
        <v>51</v>
      </c>
      <c r="F271" s="5">
        <v>170904</v>
      </c>
      <c r="G271" s="9" t="s">
        <v>71</v>
      </c>
      <c r="H271" s="5">
        <v>2541.52</v>
      </c>
    </row>
    <row r="272" spans="2:8" ht="41.25" thickBot="1" x14ac:dyDescent="0.3">
      <c r="B272" s="4" t="s">
        <v>168</v>
      </c>
      <c r="C272" s="5" t="s">
        <v>39</v>
      </c>
      <c r="D272" s="5">
        <v>40003320069</v>
      </c>
      <c r="E272" s="9" t="s">
        <v>169</v>
      </c>
      <c r="F272" s="5">
        <v>170904</v>
      </c>
      <c r="G272" s="9" t="s">
        <v>71</v>
      </c>
      <c r="H272" s="5">
        <v>59.8</v>
      </c>
    </row>
    <row r="273" spans="2:8" ht="41.25" thickBot="1" x14ac:dyDescent="0.3">
      <c r="B273" s="4" t="s">
        <v>86</v>
      </c>
      <c r="C273" s="5" t="s">
        <v>87</v>
      </c>
      <c r="D273" s="5">
        <v>44103026358</v>
      </c>
      <c r="E273" s="9" t="s">
        <v>88</v>
      </c>
      <c r="F273" s="5">
        <v>170904</v>
      </c>
      <c r="G273" s="9" t="s">
        <v>71</v>
      </c>
      <c r="H273" s="5">
        <v>1188.18</v>
      </c>
    </row>
    <row r="274" spans="2:8" ht="41.25" thickBot="1" x14ac:dyDescent="0.3">
      <c r="B274" s="4" t="s">
        <v>52</v>
      </c>
      <c r="C274" s="5" t="s">
        <v>66</v>
      </c>
      <c r="D274" s="5">
        <v>43603022128</v>
      </c>
      <c r="E274" s="9" t="s">
        <v>67</v>
      </c>
      <c r="F274" s="5">
        <v>170904</v>
      </c>
      <c r="G274" s="9" t="s">
        <v>71</v>
      </c>
      <c r="H274" s="5">
        <v>3037.52</v>
      </c>
    </row>
    <row r="275" spans="2:8" ht="41.25" thickBot="1" x14ac:dyDescent="0.3">
      <c r="B275" s="4" t="s">
        <v>91</v>
      </c>
      <c r="C275" s="5" t="s">
        <v>23</v>
      </c>
      <c r="D275" s="5">
        <v>40003554635</v>
      </c>
      <c r="E275" s="9" t="s">
        <v>92</v>
      </c>
      <c r="F275" s="5">
        <v>170904</v>
      </c>
      <c r="G275" s="9" t="s">
        <v>71</v>
      </c>
      <c r="H275" s="5">
        <v>3600.7</v>
      </c>
    </row>
    <row r="276" spans="2:8" ht="41.25" thickBot="1" x14ac:dyDescent="0.3">
      <c r="B276" s="4" t="s">
        <v>96</v>
      </c>
      <c r="C276" s="5" t="s">
        <v>97</v>
      </c>
      <c r="D276" s="5">
        <v>40003399703</v>
      </c>
      <c r="E276" s="9" t="s">
        <v>98</v>
      </c>
      <c r="F276" s="5">
        <v>170904</v>
      </c>
      <c r="G276" s="9" t="s">
        <v>71</v>
      </c>
      <c r="H276" s="5">
        <v>8943.24</v>
      </c>
    </row>
    <row r="277" spans="2:8" ht="41.25" thickBot="1" x14ac:dyDescent="0.3">
      <c r="B277" s="4" t="s">
        <v>99</v>
      </c>
      <c r="C277" s="5" t="s">
        <v>120</v>
      </c>
      <c r="D277" s="5">
        <v>42403013918</v>
      </c>
      <c r="E277" s="9" t="s">
        <v>121</v>
      </c>
      <c r="F277" s="5">
        <v>170904</v>
      </c>
      <c r="G277" s="9" t="s">
        <v>71</v>
      </c>
      <c r="H277" s="5">
        <v>12</v>
      </c>
    </row>
    <row r="278" spans="2:8" ht="41.25" thickBot="1" x14ac:dyDescent="0.3">
      <c r="B278" s="4" t="s">
        <v>26</v>
      </c>
      <c r="C278" s="5" t="s">
        <v>27</v>
      </c>
      <c r="D278" s="5">
        <v>40003367816</v>
      </c>
      <c r="E278" s="9" t="s">
        <v>28</v>
      </c>
      <c r="F278" s="5">
        <v>170904</v>
      </c>
      <c r="G278" s="9" t="s">
        <v>71</v>
      </c>
      <c r="H278" s="5">
        <v>24149.1</v>
      </c>
    </row>
    <row r="279" spans="2:8" ht="41.25" thickBot="1" x14ac:dyDescent="0.3">
      <c r="B279" s="4" t="s">
        <v>26</v>
      </c>
      <c r="C279" s="5" t="s">
        <v>69</v>
      </c>
      <c r="D279" s="5">
        <v>40003682818</v>
      </c>
      <c r="E279" s="9" t="s">
        <v>170</v>
      </c>
      <c r="F279" s="5">
        <v>170904</v>
      </c>
      <c r="G279" s="9" t="s">
        <v>71</v>
      </c>
      <c r="H279" s="5">
        <v>30390.27</v>
      </c>
    </row>
    <row r="280" spans="2:8" ht="41.25" thickBot="1" x14ac:dyDescent="0.3">
      <c r="B280" s="4" t="s">
        <v>171</v>
      </c>
      <c r="C280" s="5" t="s">
        <v>172</v>
      </c>
      <c r="D280" s="5">
        <v>40103185892</v>
      </c>
      <c r="E280" s="9" t="s">
        <v>173</v>
      </c>
      <c r="F280" s="5">
        <v>170904</v>
      </c>
      <c r="G280" s="9" t="s">
        <v>71</v>
      </c>
      <c r="H280" s="5">
        <v>856.06</v>
      </c>
    </row>
    <row r="281" spans="2:8" ht="41.25" thickBot="1" x14ac:dyDescent="0.3">
      <c r="B281" s="4" t="s">
        <v>58</v>
      </c>
      <c r="C281" s="5" t="s">
        <v>102</v>
      </c>
      <c r="D281" s="5">
        <v>48503026538</v>
      </c>
      <c r="E281" s="9" t="s">
        <v>103</v>
      </c>
      <c r="F281" s="5">
        <v>170904</v>
      </c>
      <c r="G281" s="9" t="s">
        <v>71</v>
      </c>
      <c r="H281" s="5">
        <v>2632</v>
      </c>
    </row>
    <row r="282" spans="2:8" ht="41.25" thickBot="1" x14ac:dyDescent="0.3">
      <c r="B282" s="4" t="s">
        <v>104</v>
      </c>
      <c r="C282" s="5" t="s">
        <v>79</v>
      </c>
      <c r="D282" s="5">
        <v>40003525848</v>
      </c>
      <c r="E282" s="9" t="s">
        <v>105</v>
      </c>
      <c r="F282" s="5">
        <v>170904</v>
      </c>
      <c r="G282" s="9" t="s">
        <v>71</v>
      </c>
      <c r="H282" s="5">
        <v>3424.04</v>
      </c>
    </row>
    <row r="283" spans="2:8" ht="41.25" thickBot="1" x14ac:dyDescent="0.3">
      <c r="B283" s="4" t="s">
        <v>104</v>
      </c>
      <c r="C283" s="5" t="s">
        <v>138</v>
      </c>
      <c r="D283" s="5">
        <v>40003133979</v>
      </c>
      <c r="E283" s="9" t="s">
        <v>153</v>
      </c>
      <c r="F283" s="5">
        <v>170904</v>
      </c>
      <c r="G283" s="9" t="s">
        <v>71</v>
      </c>
      <c r="H283" s="5">
        <v>569.6</v>
      </c>
    </row>
    <row r="284" spans="2:8" ht="41.25" thickBot="1" x14ac:dyDescent="0.3">
      <c r="B284" s="4" t="s">
        <v>106</v>
      </c>
      <c r="C284" s="5" t="s">
        <v>164</v>
      </c>
      <c r="D284" s="5">
        <v>50103706531</v>
      </c>
      <c r="E284" s="9" t="s">
        <v>165</v>
      </c>
      <c r="F284" s="5">
        <v>170904</v>
      </c>
      <c r="G284" s="9" t="s">
        <v>71</v>
      </c>
      <c r="H284" s="5">
        <v>21.94</v>
      </c>
    </row>
    <row r="285" spans="2:8" ht="41.25" thickBot="1" x14ac:dyDescent="0.3">
      <c r="B285" s="4" t="s">
        <v>106</v>
      </c>
      <c r="C285" s="5" t="s">
        <v>79</v>
      </c>
      <c r="D285" s="5">
        <v>40003525848</v>
      </c>
      <c r="E285" s="9" t="s">
        <v>109</v>
      </c>
      <c r="F285" s="5">
        <v>170904</v>
      </c>
      <c r="G285" s="9" t="s">
        <v>71</v>
      </c>
      <c r="H285" s="5">
        <v>53</v>
      </c>
    </row>
    <row r="286" spans="2:8" ht="41.25" thickBot="1" x14ac:dyDescent="0.3">
      <c r="B286" s="4" t="s">
        <v>132</v>
      </c>
      <c r="C286" s="5" t="s">
        <v>174</v>
      </c>
      <c r="D286" s="5">
        <v>44103059611</v>
      </c>
      <c r="E286" s="9" t="s">
        <v>175</v>
      </c>
      <c r="F286" s="5">
        <v>170904</v>
      </c>
      <c r="G286" s="9" t="s">
        <v>71</v>
      </c>
      <c r="H286" s="5">
        <v>3.08</v>
      </c>
    </row>
    <row r="287" spans="2:8" ht="41.25" thickBot="1" x14ac:dyDescent="0.3">
      <c r="B287" s="4" t="s">
        <v>110</v>
      </c>
      <c r="C287" s="5" t="s">
        <v>111</v>
      </c>
      <c r="D287" s="5">
        <v>41203001052</v>
      </c>
      <c r="E287" s="9" t="s">
        <v>112</v>
      </c>
      <c r="F287" s="5">
        <v>170904</v>
      </c>
      <c r="G287" s="9" t="s">
        <v>71</v>
      </c>
      <c r="H287" s="5">
        <v>2114.04</v>
      </c>
    </row>
    <row r="288" spans="2:8" ht="15.75" thickBot="1" x14ac:dyDescent="0.3">
      <c r="B288" s="4" t="s">
        <v>58</v>
      </c>
      <c r="C288" s="5" t="s">
        <v>61</v>
      </c>
      <c r="D288" s="5">
        <v>40003386821</v>
      </c>
      <c r="E288" s="9" t="s">
        <v>62</v>
      </c>
      <c r="F288" s="5">
        <v>191208</v>
      </c>
      <c r="G288" s="9" t="s">
        <v>113</v>
      </c>
      <c r="H288" s="5">
        <v>13398.8</v>
      </c>
    </row>
    <row r="289" spans="2:8" ht="15.75" thickBot="1" x14ac:dyDescent="0.3">
      <c r="B289" s="4" t="s">
        <v>49</v>
      </c>
      <c r="C289" s="5" t="s">
        <v>50</v>
      </c>
      <c r="D289" s="5">
        <v>42103023090</v>
      </c>
      <c r="E289" s="9" t="s">
        <v>51</v>
      </c>
      <c r="F289" s="5">
        <v>200301</v>
      </c>
      <c r="G289" s="9" t="s">
        <v>114</v>
      </c>
      <c r="H289" s="5">
        <v>6</v>
      </c>
    </row>
    <row r="290" spans="2:8" ht="15.75" thickBot="1" x14ac:dyDescent="0.3">
      <c r="B290" s="4" t="s">
        <v>49</v>
      </c>
      <c r="C290" s="5" t="s">
        <v>50</v>
      </c>
      <c r="D290" s="5">
        <v>42103023090</v>
      </c>
      <c r="E290" s="9" t="s">
        <v>51</v>
      </c>
      <c r="F290" s="5">
        <v>200301</v>
      </c>
      <c r="G290" s="9" t="s">
        <v>114</v>
      </c>
      <c r="H290" s="5">
        <v>2966.63</v>
      </c>
    </row>
    <row r="291" spans="2:8" ht="27.75" thickBot="1" x14ac:dyDescent="0.3">
      <c r="B291" s="4" t="s">
        <v>86</v>
      </c>
      <c r="C291" s="5" t="s">
        <v>87</v>
      </c>
      <c r="D291" s="5">
        <v>44103026358</v>
      </c>
      <c r="E291" s="9" t="s">
        <v>88</v>
      </c>
      <c r="F291" s="5">
        <v>200301</v>
      </c>
      <c r="G291" s="9" t="s">
        <v>114</v>
      </c>
      <c r="H291" s="5">
        <v>7151.6</v>
      </c>
    </row>
    <row r="292" spans="2:8" ht="27.75" thickBot="1" x14ac:dyDescent="0.3">
      <c r="B292" s="4" t="s">
        <v>52</v>
      </c>
      <c r="C292" s="5" t="s">
        <v>66</v>
      </c>
      <c r="D292" s="5">
        <v>43603022128</v>
      </c>
      <c r="E292" s="9" t="s">
        <v>67</v>
      </c>
      <c r="F292" s="5">
        <v>200301</v>
      </c>
      <c r="G292" s="9" t="s">
        <v>114</v>
      </c>
      <c r="H292" s="5">
        <v>31494.799999999999</v>
      </c>
    </row>
    <row r="293" spans="2:8" ht="15.75" thickBot="1" x14ac:dyDescent="0.3">
      <c r="B293" s="4" t="s">
        <v>141</v>
      </c>
      <c r="C293" s="5" t="s">
        <v>142</v>
      </c>
      <c r="D293" s="5">
        <v>55403015551</v>
      </c>
      <c r="E293" s="9" t="s">
        <v>143</v>
      </c>
      <c r="F293" s="5">
        <v>200301</v>
      </c>
      <c r="G293" s="9" t="s">
        <v>114</v>
      </c>
      <c r="H293" s="5">
        <v>25068.78</v>
      </c>
    </row>
    <row r="294" spans="2:8" ht="27.75" thickBot="1" x14ac:dyDescent="0.3">
      <c r="B294" s="4" t="s">
        <v>96</v>
      </c>
      <c r="C294" s="5" t="s">
        <v>97</v>
      </c>
      <c r="D294" s="5">
        <v>40003399703</v>
      </c>
      <c r="E294" s="9" t="s">
        <v>98</v>
      </c>
      <c r="F294" s="5">
        <v>200301</v>
      </c>
      <c r="G294" s="9" t="s">
        <v>114</v>
      </c>
      <c r="H294" s="5">
        <v>3845.46</v>
      </c>
    </row>
    <row r="295" spans="2:8" ht="15.75" thickBot="1" x14ac:dyDescent="0.3">
      <c r="B295" s="4" t="s">
        <v>99</v>
      </c>
      <c r="C295" s="5" t="s">
        <v>120</v>
      </c>
      <c r="D295" s="5">
        <v>42403013918</v>
      </c>
      <c r="E295" s="9" t="s">
        <v>121</v>
      </c>
      <c r="F295" s="5">
        <v>200301</v>
      </c>
      <c r="G295" s="9" t="s">
        <v>114</v>
      </c>
      <c r="H295" s="5">
        <v>15344.08</v>
      </c>
    </row>
    <row r="296" spans="2:8" ht="15.75" thickBot="1" x14ac:dyDescent="0.3">
      <c r="B296" s="4" t="s">
        <v>26</v>
      </c>
      <c r="C296" s="5" t="s">
        <v>122</v>
      </c>
      <c r="D296" s="5">
        <v>40203040830</v>
      </c>
      <c r="E296" s="9" t="s">
        <v>123</v>
      </c>
      <c r="F296" s="5">
        <v>200301</v>
      </c>
      <c r="G296" s="9" t="s">
        <v>114</v>
      </c>
      <c r="H296" s="5">
        <v>240455.93</v>
      </c>
    </row>
    <row r="297" spans="2:8" ht="27.75" thickBot="1" x14ac:dyDescent="0.3">
      <c r="B297" s="4" t="s">
        <v>104</v>
      </c>
      <c r="C297" s="5" t="s">
        <v>79</v>
      </c>
      <c r="D297" s="5">
        <v>40003525848</v>
      </c>
      <c r="E297" s="9" t="s">
        <v>105</v>
      </c>
      <c r="F297" s="5">
        <v>200301</v>
      </c>
      <c r="G297" s="9" t="s">
        <v>114</v>
      </c>
      <c r="H297" s="5">
        <v>16938.509999999998</v>
      </c>
    </row>
    <row r="298" spans="2:8" ht="15.75" thickBot="1" x14ac:dyDescent="0.3">
      <c r="B298" s="4" t="s">
        <v>110</v>
      </c>
      <c r="C298" s="5" t="s">
        <v>111</v>
      </c>
      <c r="D298" s="5">
        <v>41203001052</v>
      </c>
      <c r="E298" s="9" t="s">
        <v>112</v>
      </c>
      <c r="F298" s="5">
        <v>200301</v>
      </c>
      <c r="G298" s="9" t="s">
        <v>114</v>
      </c>
      <c r="H298" s="5">
        <v>17892.98</v>
      </c>
    </row>
  </sheetData>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D40"/>
  <sheetViews>
    <sheetView workbookViewId="0">
      <selection activeCell="H17" sqref="H17"/>
    </sheetView>
  </sheetViews>
  <sheetFormatPr defaultRowHeight="15" x14ac:dyDescent="0.25"/>
  <cols>
    <col min="2" max="2" width="36.42578125" customWidth="1"/>
    <col min="3" max="3" width="37.7109375" customWidth="1"/>
    <col min="4" max="4" width="37" customWidth="1"/>
  </cols>
  <sheetData>
    <row r="3" spans="2:4" x14ac:dyDescent="0.25">
      <c r="B3" s="206" t="s">
        <v>840</v>
      </c>
    </row>
    <row r="4" spans="2:4" x14ac:dyDescent="0.25">
      <c r="B4" s="66" t="s">
        <v>634</v>
      </c>
    </row>
    <row r="5" spans="2:4" ht="15.75" thickBot="1" x14ac:dyDescent="0.3"/>
    <row r="6" spans="2:4" ht="26.25" thickBot="1" x14ac:dyDescent="0.3">
      <c r="B6" s="204" t="s">
        <v>779</v>
      </c>
      <c r="C6" s="205" t="s">
        <v>18</v>
      </c>
      <c r="D6" s="205" t="s">
        <v>841</v>
      </c>
    </row>
    <row r="7" spans="2:4" ht="15.75" thickBot="1" x14ac:dyDescent="0.3">
      <c r="B7" s="200" t="s">
        <v>780</v>
      </c>
      <c r="C7" s="201" t="s">
        <v>781</v>
      </c>
      <c r="D7" s="202">
        <v>50000</v>
      </c>
    </row>
    <row r="8" spans="2:4" ht="15.75" thickBot="1" x14ac:dyDescent="0.3">
      <c r="B8" s="200" t="s">
        <v>782</v>
      </c>
      <c r="C8" s="201" t="s">
        <v>783</v>
      </c>
      <c r="D8" s="202">
        <v>75000</v>
      </c>
    </row>
    <row r="9" spans="2:4" ht="15.75" thickBot="1" x14ac:dyDescent="0.3">
      <c r="B9" s="200" t="s">
        <v>784</v>
      </c>
      <c r="C9" s="201" t="s">
        <v>785</v>
      </c>
      <c r="D9" s="202">
        <v>65000</v>
      </c>
    </row>
    <row r="10" spans="2:4" ht="15.75" thickBot="1" x14ac:dyDescent="0.3">
      <c r="B10" s="200" t="s">
        <v>786</v>
      </c>
      <c r="C10" s="201" t="s">
        <v>787</v>
      </c>
      <c r="D10" s="202">
        <v>150000</v>
      </c>
    </row>
    <row r="11" spans="2:4" ht="15.75" thickBot="1" x14ac:dyDescent="0.3">
      <c r="B11" s="200" t="s">
        <v>788</v>
      </c>
      <c r="C11" s="201" t="s">
        <v>789</v>
      </c>
      <c r="D11" s="203">
        <v>250000</v>
      </c>
    </row>
    <row r="12" spans="2:4" ht="15.75" thickBot="1" x14ac:dyDescent="0.3">
      <c r="B12" s="200" t="s">
        <v>790</v>
      </c>
      <c r="C12" s="201" t="s">
        <v>791</v>
      </c>
      <c r="D12" s="203">
        <v>5000</v>
      </c>
    </row>
    <row r="13" spans="2:4" ht="15.75" thickBot="1" x14ac:dyDescent="0.3">
      <c r="B13" s="200" t="s">
        <v>792</v>
      </c>
      <c r="C13" s="201" t="s">
        <v>793</v>
      </c>
      <c r="D13" s="202">
        <v>15000</v>
      </c>
    </row>
    <row r="14" spans="2:4" ht="15.75" thickBot="1" x14ac:dyDescent="0.3">
      <c r="B14" s="200" t="s">
        <v>794</v>
      </c>
      <c r="C14" s="201" t="s">
        <v>795</v>
      </c>
      <c r="D14" s="202">
        <v>70000</v>
      </c>
    </row>
    <row r="15" spans="2:4" ht="26.25" thickBot="1" x14ac:dyDescent="0.3">
      <c r="B15" s="200" t="s">
        <v>796</v>
      </c>
      <c r="C15" s="201" t="s">
        <v>797</v>
      </c>
      <c r="D15" s="202">
        <v>12000</v>
      </c>
    </row>
    <row r="16" spans="2:4" ht="15.75" thickBot="1" x14ac:dyDescent="0.3">
      <c r="B16" s="200" t="s">
        <v>798</v>
      </c>
      <c r="C16" s="201" t="s">
        <v>789</v>
      </c>
      <c r="D16" s="202">
        <v>150000</v>
      </c>
    </row>
    <row r="17" spans="2:4" ht="15.75" thickBot="1" x14ac:dyDescent="0.3">
      <c r="B17" s="200" t="s">
        <v>799</v>
      </c>
      <c r="C17" s="201" t="s">
        <v>787</v>
      </c>
      <c r="D17" s="202">
        <v>200000</v>
      </c>
    </row>
    <row r="18" spans="2:4" ht="15.75" thickBot="1" x14ac:dyDescent="0.3">
      <c r="B18" s="200" t="s">
        <v>800</v>
      </c>
      <c r="C18" s="201" t="s">
        <v>801</v>
      </c>
      <c r="D18" s="202">
        <v>1000000</v>
      </c>
    </row>
    <row r="19" spans="2:4" ht="15.75" thickBot="1" x14ac:dyDescent="0.3">
      <c r="B19" s="200" t="s">
        <v>802</v>
      </c>
      <c r="C19" s="201" t="s">
        <v>803</v>
      </c>
      <c r="D19" s="202">
        <v>115000</v>
      </c>
    </row>
    <row r="20" spans="2:4" ht="26.25" thickBot="1" x14ac:dyDescent="0.3">
      <c r="B20" s="200" t="s">
        <v>804</v>
      </c>
      <c r="C20" s="201" t="s">
        <v>805</v>
      </c>
      <c r="D20" s="202">
        <v>115000</v>
      </c>
    </row>
    <row r="21" spans="2:4" ht="15.75" thickBot="1" x14ac:dyDescent="0.3">
      <c r="B21" s="200" t="s">
        <v>806</v>
      </c>
      <c r="C21" s="201" t="s">
        <v>807</v>
      </c>
      <c r="D21" s="202">
        <v>150000</v>
      </c>
    </row>
    <row r="22" spans="2:4" ht="15.75" thickBot="1" x14ac:dyDescent="0.3">
      <c r="B22" s="200" t="s">
        <v>808</v>
      </c>
      <c r="C22" s="201" t="s">
        <v>809</v>
      </c>
      <c r="D22" s="202">
        <v>220000</v>
      </c>
    </row>
    <row r="23" spans="2:4" ht="15.75" thickBot="1" x14ac:dyDescent="0.3">
      <c r="B23" s="200" t="s">
        <v>810</v>
      </c>
      <c r="C23" s="201" t="s">
        <v>811</v>
      </c>
      <c r="D23" s="202">
        <v>150000</v>
      </c>
    </row>
    <row r="24" spans="2:4" ht="15.75" thickBot="1" x14ac:dyDescent="0.3">
      <c r="B24" s="200" t="s">
        <v>812</v>
      </c>
      <c r="C24" s="201" t="s">
        <v>813</v>
      </c>
      <c r="D24" s="202">
        <v>200000</v>
      </c>
    </row>
    <row r="25" spans="2:4" ht="15.75" thickBot="1" x14ac:dyDescent="0.3">
      <c r="B25" s="200" t="s">
        <v>814</v>
      </c>
      <c r="C25" s="201" t="s">
        <v>801</v>
      </c>
      <c r="D25" s="202">
        <v>63000</v>
      </c>
    </row>
    <row r="26" spans="2:4" ht="15.75" thickBot="1" x14ac:dyDescent="0.3">
      <c r="B26" s="200" t="s">
        <v>815</v>
      </c>
      <c r="C26" s="201" t="s">
        <v>816</v>
      </c>
      <c r="D26" s="202">
        <v>262000</v>
      </c>
    </row>
    <row r="27" spans="2:4" ht="15.75" thickBot="1" x14ac:dyDescent="0.3">
      <c r="B27" s="200" t="s">
        <v>817</v>
      </c>
      <c r="C27" s="201" t="s">
        <v>818</v>
      </c>
      <c r="D27" s="202">
        <v>10000</v>
      </c>
    </row>
    <row r="28" spans="2:4" ht="15.75" thickBot="1" x14ac:dyDescent="0.3">
      <c r="B28" s="200" t="s">
        <v>819</v>
      </c>
      <c r="C28" s="201" t="s">
        <v>820</v>
      </c>
      <c r="D28" s="202">
        <v>100000</v>
      </c>
    </row>
    <row r="29" spans="2:4" ht="15.75" thickBot="1" x14ac:dyDescent="0.3">
      <c r="B29" s="200" t="s">
        <v>821</v>
      </c>
      <c r="C29" s="201" t="s">
        <v>822</v>
      </c>
      <c r="D29" s="202">
        <v>10000</v>
      </c>
    </row>
    <row r="30" spans="2:4" ht="15.75" thickBot="1" x14ac:dyDescent="0.3">
      <c r="B30" s="200" t="s">
        <v>823</v>
      </c>
      <c r="C30" s="201" t="s">
        <v>820</v>
      </c>
      <c r="D30" s="202">
        <v>100000</v>
      </c>
    </row>
    <row r="31" spans="2:4" ht="15.75" thickBot="1" x14ac:dyDescent="0.3">
      <c r="B31" s="200" t="s">
        <v>824</v>
      </c>
      <c r="C31" s="201" t="s">
        <v>781</v>
      </c>
      <c r="D31" s="202">
        <v>160000</v>
      </c>
    </row>
    <row r="32" spans="2:4" ht="15.75" thickBot="1" x14ac:dyDescent="0.3">
      <c r="B32" s="200" t="s">
        <v>825</v>
      </c>
      <c r="C32" s="201" t="s">
        <v>787</v>
      </c>
      <c r="D32" s="202">
        <v>150000</v>
      </c>
    </row>
    <row r="33" spans="2:4" ht="15.75" thickBot="1" x14ac:dyDescent="0.3">
      <c r="B33" s="200" t="s">
        <v>826</v>
      </c>
      <c r="C33" s="201" t="s">
        <v>827</v>
      </c>
      <c r="D33" s="202">
        <v>30000</v>
      </c>
    </row>
    <row r="34" spans="2:4" ht="15.75" thickBot="1" x14ac:dyDescent="0.3">
      <c r="B34" s="200" t="s">
        <v>828</v>
      </c>
      <c r="C34" s="201" t="s">
        <v>829</v>
      </c>
      <c r="D34" s="202">
        <v>50000</v>
      </c>
    </row>
    <row r="35" spans="2:4" ht="15.75" thickBot="1" x14ac:dyDescent="0.3">
      <c r="B35" s="200" t="s">
        <v>830</v>
      </c>
      <c r="C35" s="201" t="s">
        <v>831</v>
      </c>
      <c r="D35" s="202">
        <v>70000</v>
      </c>
    </row>
    <row r="36" spans="2:4" ht="15.75" thickBot="1" x14ac:dyDescent="0.3">
      <c r="B36" s="200" t="s">
        <v>832</v>
      </c>
      <c r="C36" s="201" t="s">
        <v>833</v>
      </c>
      <c r="D36" s="202">
        <v>130000</v>
      </c>
    </row>
    <row r="37" spans="2:4" ht="15.75" thickBot="1" x14ac:dyDescent="0.3">
      <c r="B37" s="200" t="s">
        <v>834</v>
      </c>
      <c r="C37" s="201" t="s">
        <v>835</v>
      </c>
      <c r="D37" s="202">
        <v>150000</v>
      </c>
    </row>
    <row r="38" spans="2:4" ht="15.75" thickBot="1" x14ac:dyDescent="0.3">
      <c r="B38" s="200" t="s">
        <v>836</v>
      </c>
      <c r="C38" s="201" t="s">
        <v>837</v>
      </c>
      <c r="D38" s="202">
        <v>85000</v>
      </c>
    </row>
    <row r="39" spans="2:4" ht="15.75" thickBot="1" x14ac:dyDescent="0.3">
      <c r="B39" s="200" t="s">
        <v>838</v>
      </c>
      <c r="C39" s="201" t="s">
        <v>813</v>
      </c>
      <c r="D39" s="202">
        <v>120000</v>
      </c>
    </row>
    <row r="40" spans="2:4" ht="15.75" thickBot="1" x14ac:dyDescent="0.3">
      <c r="B40" s="200" t="s">
        <v>839</v>
      </c>
      <c r="C40" s="201" t="s">
        <v>829</v>
      </c>
      <c r="D40" s="202">
        <v>6667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1"/>
  <sheetViews>
    <sheetView topLeftCell="A22" zoomScale="80" zoomScaleNormal="80" workbookViewId="0">
      <selection activeCell="B61" sqref="B61"/>
    </sheetView>
  </sheetViews>
  <sheetFormatPr defaultRowHeight="15" x14ac:dyDescent="0.25"/>
  <cols>
    <col min="1" max="1" width="20.28515625" customWidth="1"/>
    <col min="2" max="2" width="139.85546875" customWidth="1"/>
    <col min="3" max="7" width="12.42578125" customWidth="1"/>
  </cols>
  <sheetData>
    <row r="1" spans="1:14" ht="16.5" x14ac:dyDescent="0.3">
      <c r="A1" s="33" t="s">
        <v>669</v>
      </c>
    </row>
    <row r="3" spans="1:14" x14ac:dyDescent="0.25">
      <c r="A3" s="12" t="s">
        <v>585</v>
      </c>
    </row>
    <row r="4" spans="1:14" x14ac:dyDescent="0.25">
      <c r="A4" s="15" t="s">
        <v>687</v>
      </c>
    </row>
    <row r="6" spans="1:14" x14ac:dyDescent="0.25">
      <c r="A6" s="20" t="s">
        <v>563</v>
      </c>
      <c r="B6" s="22" t="s">
        <v>564</v>
      </c>
      <c r="C6" s="21" t="s">
        <v>533</v>
      </c>
      <c r="D6" s="21" t="s">
        <v>362</v>
      </c>
      <c r="E6" s="21" t="s">
        <v>144</v>
      </c>
      <c r="F6" s="21" t="s">
        <v>155</v>
      </c>
      <c r="G6" s="21" t="s">
        <v>365</v>
      </c>
    </row>
    <row r="7" spans="1:14" x14ac:dyDescent="0.25">
      <c r="A7" s="1" t="s">
        <v>176</v>
      </c>
      <c r="B7" s="12" t="s">
        <v>672</v>
      </c>
      <c r="C7" s="13">
        <v>3640</v>
      </c>
      <c r="D7" s="13">
        <v>0</v>
      </c>
      <c r="E7" s="13">
        <v>0</v>
      </c>
      <c r="F7" s="13">
        <v>4602</v>
      </c>
      <c r="G7" s="13">
        <v>68</v>
      </c>
      <c r="I7" s="41"/>
      <c r="J7" s="41"/>
      <c r="K7" s="41"/>
      <c r="L7" s="41"/>
      <c r="M7" s="41"/>
      <c r="N7" s="41"/>
    </row>
    <row r="8" spans="1:14" x14ac:dyDescent="0.25">
      <c r="B8" s="12" t="s">
        <v>673</v>
      </c>
      <c r="C8" s="13">
        <v>79034</v>
      </c>
      <c r="D8" s="13">
        <v>56274</v>
      </c>
      <c r="E8" s="13">
        <v>47818</v>
      </c>
      <c r="F8" s="13">
        <v>56215</v>
      </c>
      <c r="G8" s="13">
        <v>119869</v>
      </c>
      <c r="I8" s="41"/>
      <c r="J8" s="41"/>
      <c r="K8" s="41"/>
      <c r="L8" s="41"/>
      <c r="M8" s="41"/>
      <c r="N8" s="41"/>
    </row>
    <row r="9" spans="1:14" x14ac:dyDescent="0.25">
      <c r="B9" s="12" t="s">
        <v>674</v>
      </c>
      <c r="C9" s="13">
        <v>308</v>
      </c>
      <c r="D9" s="13">
        <v>795</v>
      </c>
      <c r="E9" s="13">
        <v>136</v>
      </c>
      <c r="F9" s="13">
        <v>1018</v>
      </c>
      <c r="G9" s="13">
        <v>3698</v>
      </c>
      <c r="I9" s="41"/>
      <c r="J9" s="41"/>
      <c r="K9" s="41"/>
      <c r="L9" s="41"/>
      <c r="M9" s="41"/>
      <c r="N9" s="41"/>
    </row>
    <row r="10" spans="1:14" x14ac:dyDescent="0.25">
      <c r="B10" s="12" t="s">
        <v>675</v>
      </c>
      <c r="C10" s="13">
        <v>8010</v>
      </c>
      <c r="D10" s="13">
        <v>36909</v>
      </c>
      <c r="E10" s="13">
        <v>21653</v>
      </c>
      <c r="F10" s="13">
        <v>37381</v>
      </c>
      <c r="G10" s="13">
        <v>24314</v>
      </c>
      <c r="I10" s="41"/>
      <c r="J10" s="41"/>
      <c r="K10" s="41"/>
      <c r="L10" s="41"/>
      <c r="M10" s="41"/>
      <c r="N10" s="41"/>
    </row>
    <row r="11" spans="1:14" x14ac:dyDescent="0.25">
      <c r="B11" s="12" t="s">
        <v>676</v>
      </c>
      <c r="C11" s="13">
        <v>373</v>
      </c>
      <c r="D11" s="13">
        <v>995</v>
      </c>
      <c r="E11" s="13">
        <v>728</v>
      </c>
      <c r="F11" s="13">
        <v>716</v>
      </c>
      <c r="G11" s="13">
        <v>6636</v>
      </c>
      <c r="I11" s="41"/>
      <c r="J11" s="41"/>
      <c r="K11" s="41"/>
      <c r="L11" s="41"/>
      <c r="M11" s="41"/>
      <c r="N11" s="41"/>
    </row>
    <row r="12" spans="1:14" x14ac:dyDescent="0.25">
      <c r="B12" s="12" t="s">
        <v>677</v>
      </c>
      <c r="C12" s="13">
        <v>2190</v>
      </c>
      <c r="D12" s="13">
        <v>6922</v>
      </c>
      <c r="E12" s="13">
        <v>6786</v>
      </c>
      <c r="F12" s="13">
        <v>21992</v>
      </c>
      <c r="G12" s="13">
        <v>6975</v>
      </c>
      <c r="I12" s="41"/>
      <c r="J12" s="41"/>
      <c r="K12" s="41"/>
      <c r="L12" s="41"/>
      <c r="M12" s="41"/>
      <c r="N12" s="41"/>
    </row>
    <row r="13" spans="1:14" x14ac:dyDescent="0.25">
      <c r="B13" s="12" t="s">
        <v>678</v>
      </c>
      <c r="C13" s="13">
        <v>50374</v>
      </c>
      <c r="D13" s="13">
        <v>24424</v>
      </c>
      <c r="E13" s="13">
        <v>34012</v>
      </c>
      <c r="F13" s="13">
        <v>34600</v>
      </c>
      <c r="G13" s="13">
        <v>38425</v>
      </c>
      <c r="I13" s="41"/>
      <c r="J13" s="41"/>
      <c r="K13" s="41"/>
      <c r="L13" s="41"/>
      <c r="M13" s="41"/>
      <c r="N13" s="41"/>
    </row>
    <row r="14" spans="1:14" x14ac:dyDescent="0.25">
      <c r="B14" s="12" t="s">
        <v>199</v>
      </c>
      <c r="C14" s="13">
        <v>7111</v>
      </c>
      <c r="D14" s="13">
        <v>3374</v>
      </c>
      <c r="E14" s="13">
        <v>973</v>
      </c>
      <c r="F14" s="13">
        <v>15</v>
      </c>
      <c r="G14" s="13">
        <v>201</v>
      </c>
      <c r="I14" s="41"/>
      <c r="J14" s="41"/>
      <c r="K14" s="41"/>
      <c r="L14" s="41"/>
      <c r="M14" s="41"/>
      <c r="N14" s="41"/>
    </row>
    <row r="15" spans="1:14" x14ac:dyDescent="0.25">
      <c r="B15" s="12" t="s">
        <v>679</v>
      </c>
      <c r="C15" s="13">
        <v>0</v>
      </c>
      <c r="D15" s="13">
        <v>0</v>
      </c>
      <c r="E15" s="13">
        <v>0</v>
      </c>
      <c r="F15" s="13">
        <v>0</v>
      </c>
      <c r="G15" s="13">
        <v>0</v>
      </c>
      <c r="I15" s="41"/>
      <c r="J15" s="41"/>
      <c r="K15" s="41"/>
      <c r="L15" s="41"/>
      <c r="M15" s="41"/>
      <c r="N15" s="41"/>
    </row>
    <row r="16" spans="1:14" x14ac:dyDescent="0.25">
      <c r="B16" s="12" t="s">
        <v>683</v>
      </c>
      <c r="C16" s="13">
        <v>25647</v>
      </c>
      <c r="D16" s="13">
        <v>18660</v>
      </c>
      <c r="E16" s="13">
        <v>45234</v>
      </c>
      <c r="F16" s="13">
        <v>48610</v>
      </c>
      <c r="G16" s="13">
        <v>31453</v>
      </c>
      <c r="I16" s="41"/>
      <c r="J16" s="41"/>
      <c r="K16" s="41"/>
      <c r="L16" s="41"/>
      <c r="M16" s="41"/>
      <c r="N16" s="41"/>
    </row>
    <row r="17" spans="1:20" x14ac:dyDescent="0.25">
      <c r="A17" s="1" t="s">
        <v>186</v>
      </c>
      <c r="B17" s="12" t="s">
        <v>672</v>
      </c>
      <c r="C17" s="13">
        <v>6386</v>
      </c>
      <c r="D17" s="13">
        <v>18369</v>
      </c>
      <c r="E17" s="13">
        <v>19830</v>
      </c>
      <c r="F17" s="13">
        <v>9802</v>
      </c>
      <c r="G17" s="13">
        <v>11446</v>
      </c>
      <c r="I17" s="41"/>
      <c r="J17" s="41"/>
      <c r="K17" s="41"/>
      <c r="L17" s="41"/>
      <c r="M17" s="41"/>
      <c r="N17" s="41"/>
      <c r="O17" s="13"/>
      <c r="P17" s="13"/>
      <c r="Q17" s="13"/>
      <c r="R17" s="13"/>
      <c r="S17" s="13"/>
    </row>
    <row r="18" spans="1:20" x14ac:dyDescent="0.25">
      <c r="B18" s="12" t="s">
        <v>673</v>
      </c>
      <c r="C18" s="13">
        <v>265803</v>
      </c>
      <c r="D18" s="13">
        <v>234260</v>
      </c>
      <c r="E18" s="13">
        <v>159609</v>
      </c>
      <c r="F18" s="13">
        <v>138001</v>
      </c>
      <c r="G18" s="13">
        <v>356696</v>
      </c>
      <c r="I18" s="41"/>
      <c r="J18" s="41"/>
      <c r="K18" s="41"/>
      <c r="L18" s="41"/>
      <c r="M18" s="41"/>
      <c r="N18" s="41"/>
      <c r="O18" s="13"/>
      <c r="P18" s="13"/>
      <c r="Q18" s="13"/>
      <c r="R18" s="13"/>
      <c r="S18" s="13"/>
    </row>
    <row r="19" spans="1:20" x14ac:dyDescent="0.25">
      <c r="B19" s="12" t="s">
        <v>674</v>
      </c>
      <c r="C19" s="13">
        <v>29375</v>
      </c>
      <c r="D19" s="13">
        <v>43914</v>
      </c>
      <c r="E19" s="13">
        <v>83184</v>
      </c>
      <c r="F19" s="13">
        <v>87269</v>
      </c>
      <c r="G19" s="13">
        <v>75947</v>
      </c>
      <c r="I19" s="41"/>
      <c r="J19" s="41"/>
      <c r="K19" s="41"/>
      <c r="L19" s="41"/>
      <c r="M19" s="41"/>
      <c r="N19" s="41"/>
      <c r="O19" s="13"/>
      <c r="P19" s="13"/>
      <c r="Q19" s="13"/>
      <c r="R19" s="13"/>
      <c r="S19" s="13"/>
    </row>
    <row r="20" spans="1:20" x14ac:dyDescent="0.25">
      <c r="B20" s="12" t="s">
        <v>675</v>
      </c>
      <c r="C20" s="13">
        <v>70860</v>
      </c>
      <c r="D20" s="13">
        <v>113839</v>
      </c>
      <c r="E20" s="13">
        <v>86634</v>
      </c>
      <c r="F20" s="13">
        <v>106792</v>
      </c>
      <c r="G20" s="13">
        <v>166009</v>
      </c>
      <c r="I20" s="41"/>
      <c r="J20" s="41"/>
      <c r="K20" s="41"/>
      <c r="L20" s="41"/>
      <c r="M20" s="41"/>
      <c r="N20" s="41"/>
      <c r="O20" s="13"/>
      <c r="P20" s="13"/>
      <c r="Q20" s="13"/>
      <c r="R20" s="13"/>
      <c r="S20" s="13"/>
    </row>
    <row r="21" spans="1:20" x14ac:dyDescent="0.25">
      <c r="B21" s="12" t="s">
        <v>676</v>
      </c>
      <c r="C21" s="13">
        <v>10918</v>
      </c>
      <c r="D21" s="13">
        <v>8052</v>
      </c>
      <c r="E21" s="13">
        <v>11904</v>
      </c>
      <c r="F21" s="13">
        <v>20247</v>
      </c>
      <c r="G21" s="13">
        <v>28168</v>
      </c>
      <c r="I21" s="41"/>
      <c r="J21" s="41"/>
      <c r="K21" s="41"/>
      <c r="L21" s="41"/>
      <c r="M21" s="41"/>
      <c r="N21" s="41"/>
      <c r="O21" s="13"/>
      <c r="P21" s="13"/>
      <c r="Q21" s="13"/>
      <c r="R21" s="13"/>
      <c r="S21" s="13"/>
    </row>
    <row r="22" spans="1:20" x14ac:dyDescent="0.25">
      <c r="B22" s="12" t="s">
        <v>677</v>
      </c>
      <c r="C22" s="13">
        <v>47695</v>
      </c>
      <c r="D22" s="13">
        <v>52286</v>
      </c>
      <c r="E22" s="13">
        <v>57527</v>
      </c>
      <c r="F22" s="13">
        <v>93168</v>
      </c>
      <c r="G22" s="13">
        <v>94739</v>
      </c>
      <c r="I22" s="41"/>
      <c r="J22" s="41"/>
      <c r="K22" s="41"/>
      <c r="L22" s="41"/>
      <c r="M22" s="41"/>
      <c r="N22" s="41"/>
      <c r="O22" s="13"/>
      <c r="P22" s="13"/>
      <c r="Q22" s="13"/>
      <c r="R22" s="13"/>
      <c r="S22" s="13"/>
    </row>
    <row r="23" spans="1:20" x14ac:dyDescent="0.25">
      <c r="B23" s="12" t="s">
        <v>678</v>
      </c>
      <c r="C23" s="13">
        <v>105182</v>
      </c>
      <c r="D23" s="13">
        <v>86891</v>
      </c>
      <c r="E23" s="13">
        <v>96474</v>
      </c>
      <c r="F23" s="13">
        <v>121278</v>
      </c>
      <c r="G23" s="13">
        <v>165093</v>
      </c>
      <c r="I23" s="41"/>
      <c r="J23" s="41"/>
      <c r="K23" s="41"/>
      <c r="L23" s="41"/>
      <c r="M23" s="41"/>
      <c r="N23" s="41"/>
      <c r="O23" s="13"/>
      <c r="P23" s="13"/>
      <c r="Q23" s="13"/>
      <c r="R23" s="13"/>
      <c r="S23" s="13"/>
    </row>
    <row r="24" spans="1:20" x14ac:dyDescent="0.25">
      <c r="B24" s="12" t="s">
        <v>199</v>
      </c>
      <c r="C24" s="13">
        <v>211812</v>
      </c>
      <c r="D24" s="13">
        <v>205015</v>
      </c>
      <c r="E24" s="13">
        <v>50850</v>
      </c>
      <c r="F24" s="13">
        <v>64683</v>
      </c>
      <c r="G24" s="13">
        <v>61222</v>
      </c>
      <c r="I24" s="41"/>
      <c r="J24" s="41"/>
      <c r="K24" s="41"/>
      <c r="L24" s="41"/>
      <c r="M24" s="41"/>
      <c r="N24" s="41"/>
      <c r="O24" s="13"/>
      <c r="P24" s="13"/>
      <c r="Q24" s="13"/>
      <c r="R24" s="13"/>
      <c r="S24" s="13"/>
    </row>
    <row r="25" spans="1:20" x14ac:dyDescent="0.25">
      <c r="B25" s="12" t="s">
        <v>679</v>
      </c>
      <c r="C25" s="13">
        <v>0</v>
      </c>
      <c r="D25" s="13">
        <v>0</v>
      </c>
      <c r="E25" s="13">
        <v>0</v>
      </c>
      <c r="F25" s="13">
        <v>0</v>
      </c>
      <c r="G25" s="13">
        <v>0</v>
      </c>
      <c r="I25" s="41"/>
      <c r="J25" s="41"/>
      <c r="K25" s="41"/>
      <c r="L25" s="41"/>
      <c r="M25" s="41"/>
      <c r="N25" s="41"/>
      <c r="O25" s="13"/>
      <c r="P25" s="13"/>
      <c r="Q25" s="13"/>
      <c r="R25" s="13"/>
      <c r="S25" s="13"/>
    </row>
    <row r="26" spans="1:20" x14ac:dyDescent="0.25">
      <c r="B26" s="12" t="s">
        <v>683</v>
      </c>
      <c r="C26" s="13">
        <v>95795</v>
      </c>
      <c r="D26" s="13">
        <v>64074</v>
      </c>
      <c r="E26" s="13">
        <v>45883</v>
      </c>
      <c r="F26" s="13">
        <v>52100</v>
      </c>
      <c r="G26" s="13">
        <v>68930</v>
      </c>
      <c r="I26" s="41"/>
      <c r="J26" s="41"/>
      <c r="K26" s="41"/>
      <c r="L26" s="41"/>
      <c r="M26" s="41"/>
      <c r="N26" s="41"/>
      <c r="O26" s="13"/>
      <c r="P26" s="13"/>
      <c r="Q26" s="13"/>
      <c r="R26" s="13"/>
      <c r="S26" s="13"/>
    </row>
    <row r="27" spans="1:20" x14ac:dyDescent="0.25">
      <c r="I27" s="41"/>
      <c r="O27" s="13"/>
      <c r="P27" s="13"/>
      <c r="Q27" s="13"/>
      <c r="R27" s="13"/>
      <c r="S27" s="13"/>
      <c r="T27" s="13"/>
    </row>
    <row r="29" spans="1:20" x14ac:dyDescent="0.25">
      <c r="A29" s="207" t="s">
        <v>697</v>
      </c>
      <c r="B29" s="208"/>
    </row>
    <row r="30" spans="1:20" ht="15.75" thickBot="1" x14ac:dyDescent="0.3">
      <c r="A30" s="15" t="s">
        <v>687</v>
      </c>
    </row>
    <row r="31" spans="1:20" ht="99.75" thickBot="1" x14ac:dyDescent="0.35">
      <c r="B31" s="43" t="s">
        <v>670</v>
      </c>
      <c r="C31" s="44" t="s">
        <v>671</v>
      </c>
    </row>
    <row r="32" spans="1:20" ht="15.75" thickBot="1" x14ac:dyDescent="0.3">
      <c r="B32" s="34" t="s">
        <v>672</v>
      </c>
      <c r="C32" s="35">
        <v>0.1</v>
      </c>
    </row>
    <row r="33" spans="1:7" ht="15.75" thickBot="1" x14ac:dyDescent="0.3">
      <c r="B33" s="34" t="s">
        <v>673</v>
      </c>
      <c r="C33" s="35">
        <v>0.1</v>
      </c>
    </row>
    <row r="34" spans="1:7" ht="15.75" thickBot="1" x14ac:dyDescent="0.3">
      <c r="B34" s="34" t="s">
        <v>674</v>
      </c>
      <c r="C34" s="35">
        <v>0.1</v>
      </c>
    </row>
    <row r="35" spans="1:7" ht="15.75" thickBot="1" x14ac:dyDescent="0.3">
      <c r="B35" s="34" t="s">
        <v>675</v>
      </c>
      <c r="C35" s="35">
        <v>0.1</v>
      </c>
    </row>
    <row r="36" spans="1:7" ht="15.75" thickBot="1" x14ac:dyDescent="0.3">
      <c r="B36" s="34" t="s">
        <v>676</v>
      </c>
      <c r="C36" s="35">
        <v>0.1</v>
      </c>
    </row>
    <row r="37" spans="1:7" ht="15.75" thickBot="1" x14ac:dyDescent="0.3">
      <c r="B37" s="34" t="s">
        <v>677</v>
      </c>
      <c r="C37" s="35">
        <v>0.1</v>
      </c>
    </row>
    <row r="38" spans="1:7" ht="15.75" thickBot="1" x14ac:dyDescent="0.3">
      <c r="B38" s="34" t="s">
        <v>678</v>
      </c>
      <c r="C38" s="35">
        <v>0.1</v>
      </c>
    </row>
    <row r="39" spans="1:7" ht="15.75" thickBot="1" x14ac:dyDescent="0.3">
      <c r="B39" s="34" t="s">
        <v>199</v>
      </c>
      <c r="C39" s="35">
        <v>0.2</v>
      </c>
    </row>
    <row r="40" spans="1:7" ht="15.75" thickBot="1" x14ac:dyDescent="0.3">
      <c r="B40" s="34" t="s">
        <v>679</v>
      </c>
      <c r="C40" s="35">
        <v>0.1</v>
      </c>
    </row>
    <row r="41" spans="1:7" ht="15.75" thickBot="1" x14ac:dyDescent="0.3">
      <c r="B41" s="34" t="s">
        <v>680</v>
      </c>
      <c r="C41" s="35">
        <v>0.1</v>
      </c>
    </row>
    <row r="44" spans="1:7" x14ac:dyDescent="0.25">
      <c r="B44" s="42" t="s">
        <v>681</v>
      </c>
    </row>
    <row r="47" spans="1:7" ht="15.75" thickBot="1" x14ac:dyDescent="0.3">
      <c r="A47" s="1" t="s">
        <v>685</v>
      </c>
    </row>
    <row r="48" spans="1:7" ht="17.25" thickBot="1" x14ac:dyDescent="0.3">
      <c r="B48" s="39" t="s">
        <v>684</v>
      </c>
      <c r="C48" s="40">
        <v>2018</v>
      </c>
      <c r="D48" s="40">
        <v>2019</v>
      </c>
      <c r="E48" s="40">
        <v>2020</v>
      </c>
      <c r="F48" s="40">
        <v>2021</v>
      </c>
      <c r="G48" s="40">
        <v>2022</v>
      </c>
    </row>
    <row r="49" spans="2:7" ht="15.75" thickBot="1" x14ac:dyDescent="0.3">
      <c r="B49" s="34" t="s">
        <v>672</v>
      </c>
      <c r="C49" s="36">
        <v>0</v>
      </c>
      <c r="D49" s="36">
        <v>2</v>
      </c>
      <c r="E49" s="36">
        <v>2</v>
      </c>
      <c r="F49" s="36">
        <v>1</v>
      </c>
      <c r="G49" s="36">
        <v>1</v>
      </c>
    </row>
    <row r="50" spans="2:7" ht="15.75" thickBot="1" x14ac:dyDescent="0.3">
      <c r="B50" s="34" t="s">
        <v>673</v>
      </c>
      <c r="C50" s="36">
        <v>19</v>
      </c>
      <c r="D50" s="36">
        <v>18</v>
      </c>
      <c r="E50" s="36">
        <v>11</v>
      </c>
      <c r="F50" s="36">
        <v>8</v>
      </c>
      <c r="G50" s="36">
        <v>24</v>
      </c>
    </row>
    <row r="51" spans="2:7" ht="15.75" thickBot="1" x14ac:dyDescent="0.3">
      <c r="B51" s="34" t="s">
        <v>674</v>
      </c>
      <c r="C51" s="36">
        <v>3</v>
      </c>
      <c r="D51" s="36">
        <v>4</v>
      </c>
      <c r="E51" s="36">
        <v>8</v>
      </c>
      <c r="F51" s="36">
        <v>9</v>
      </c>
      <c r="G51" s="36">
        <v>7</v>
      </c>
    </row>
    <row r="52" spans="2:7" ht="15.75" thickBot="1" x14ac:dyDescent="0.3">
      <c r="B52" s="34" t="s">
        <v>675</v>
      </c>
      <c r="C52" s="36">
        <v>6</v>
      </c>
      <c r="D52" s="36">
        <v>8</v>
      </c>
      <c r="E52" s="36">
        <v>6</v>
      </c>
      <c r="F52" s="36">
        <v>7</v>
      </c>
      <c r="G52" s="36">
        <v>14</v>
      </c>
    </row>
    <row r="53" spans="2:7" ht="15.75" thickBot="1" x14ac:dyDescent="0.3">
      <c r="B53" s="34" t="s">
        <v>676</v>
      </c>
      <c r="C53" s="36">
        <v>1</v>
      </c>
      <c r="D53" s="36">
        <v>1</v>
      </c>
      <c r="E53" s="36">
        <v>1</v>
      </c>
      <c r="F53" s="36">
        <v>2</v>
      </c>
      <c r="G53" s="36">
        <v>2</v>
      </c>
    </row>
    <row r="54" spans="2:7" ht="15.75" thickBot="1" x14ac:dyDescent="0.3">
      <c r="B54" s="34" t="s">
        <v>677</v>
      </c>
      <c r="C54" s="36">
        <v>5</v>
      </c>
      <c r="D54" s="36">
        <v>5</v>
      </c>
      <c r="E54" s="36">
        <v>5</v>
      </c>
      <c r="F54" s="36">
        <v>7</v>
      </c>
      <c r="G54" s="36">
        <v>9</v>
      </c>
    </row>
    <row r="55" spans="2:7" ht="15.75" thickBot="1" x14ac:dyDescent="0.3">
      <c r="B55" s="34" t="s">
        <v>678</v>
      </c>
      <c r="C55" s="36">
        <v>5</v>
      </c>
      <c r="D55" s="36">
        <v>6</v>
      </c>
      <c r="E55" s="36">
        <v>6</v>
      </c>
      <c r="F55" s="36">
        <v>9</v>
      </c>
      <c r="G55" s="36">
        <v>13</v>
      </c>
    </row>
    <row r="56" spans="2:7" ht="15.75" thickBot="1" x14ac:dyDescent="0.3">
      <c r="B56" s="34" t="s">
        <v>199</v>
      </c>
      <c r="C56" s="36">
        <v>41</v>
      </c>
      <c r="D56" s="36">
        <v>40</v>
      </c>
      <c r="E56" s="36">
        <v>10</v>
      </c>
      <c r="F56" s="36">
        <v>13</v>
      </c>
      <c r="G56" s="36">
        <v>12</v>
      </c>
    </row>
    <row r="57" spans="2:7" ht="15.75" thickBot="1" x14ac:dyDescent="0.3">
      <c r="B57" s="34" t="s">
        <v>679</v>
      </c>
      <c r="C57" s="36">
        <v>0</v>
      </c>
      <c r="D57" s="36">
        <v>0</v>
      </c>
      <c r="E57" s="36">
        <v>0</v>
      </c>
      <c r="F57" s="36">
        <v>0</v>
      </c>
      <c r="G57" s="36">
        <v>0</v>
      </c>
    </row>
    <row r="58" spans="2:7" ht="15.75" thickBot="1" x14ac:dyDescent="0.3">
      <c r="B58" s="34" t="s">
        <v>680</v>
      </c>
      <c r="C58" s="36">
        <v>7</v>
      </c>
      <c r="D58" s="36">
        <v>5</v>
      </c>
      <c r="E58" s="36">
        <v>0</v>
      </c>
      <c r="F58" s="36">
        <v>0</v>
      </c>
      <c r="G58" s="36">
        <v>4</v>
      </c>
    </row>
    <row r="59" spans="2:7" ht="17.25" thickBot="1" x14ac:dyDescent="0.3">
      <c r="B59" s="37" t="s">
        <v>584</v>
      </c>
      <c r="C59" s="38">
        <v>87</v>
      </c>
      <c r="D59" s="38">
        <v>88</v>
      </c>
      <c r="E59" s="38">
        <v>50</v>
      </c>
      <c r="F59" s="38">
        <v>55</v>
      </c>
      <c r="G59" s="38">
        <v>86</v>
      </c>
    </row>
    <row r="61" spans="2:7" x14ac:dyDescent="0.25">
      <c r="B61" s="42" t="s">
        <v>686</v>
      </c>
    </row>
  </sheetData>
  <mergeCells count="1">
    <mergeCell ref="A29:B29"/>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zoomScale="80" zoomScaleNormal="80" workbookViewId="0">
      <selection activeCell="L27" sqref="A1:XFD1048576"/>
    </sheetView>
  </sheetViews>
  <sheetFormatPr defaultRowHeight="16.5" x14ac:dyDescent="0.3"/>
  <cols>
    <col min="1" max="1" width="18.85546875" style="33" customWidth="1"/>
    <col min="2" max="2" width="143" style="33" customWidth="1"/>
    <col min="3" max="4" width="9.5703125" style="33" bestFit="1" customWidth="1"/>
    <col min="5" max="6" width="10" style="33" bestFit="1" customWidth="1"/>
    <col min="7" max="7" width="9.5703125" style="33" bestFit="1" customWidth="1"/>
    <col min="8" max="9" width="9.140625" style="33" customWidth="1"/>
    <col min="10" max="16384" width="9.140625" style="33"/>
  </cols>
  <sheetData>
    <row r="1" spans="1:7" x14ac:dyDescent="0.3">
      <c r="A1" s="64" t="s">
        <v>568</v>
      </c>
    </row>
    <row r="3" spans="1:7" x14ac:dyDescent="0.3">
      <c r="A3" s="194" t="s">
        <v>585</v>
      </c>
    </row>
    <row r="4" spans="1:7" x14ac:dyDescent="0.3">
      <c r="A4" s="88" t="s">
        <v>682</v>
      </c>
      <c r="C4" s="209"/>
      <c r="D4" s="209"/>
      <c r="E4" s="209"/>
      <c r="F4" s="209"/>
      <c r="G4" s="209"/>
    </row>
    <row r="5" spans="1:7" x14ac:dyDescent="0.3">
      <c r="A5" s="125" t="s">
        <v>563</v>
      </c>
      <c r="B5" s="127" t="s">
        <v>564</v>
      </c>
      <c r="C5" s="127" t="s">
        <v>533</v>
      </c>
      <c r="D5" s="127" t="s">
        <v>362</v>
      </c>
      <c r="E5" s="127" t="s">
        <v>144</v>
      </c>
      <c r="F5" s="127" t="s">
        <v>155</v>
      </c>
      <c r="G5" s="127" t="s">
        <v>365</v>
      </c>
    </row>
    <row r="6" spans="1:7" x14ac:dyDescent="0.3">
      <c r="A6" s="128" t="s">
        <v>565</v>
      </c>
      <c r="B6" s="129" t="s">
        <v>187</v>
      </c>
      <c r="C6" s="130">
        <v>0</v>
      </c>
      <c r="D6" s="130">
        <v>0</v>
      </c>
      <c r="E6" s="130">
        <v>0</v>
      </c>
      <c r="F6" s="130">
        <v>0</v>
      </c>
      <c r="G6" s="130">
        <v>0</v>
      </c>
    </row>
    <row r="7" spans="1:7" x14ac:dyDescent="0.3">
      <c r="A7" s="131"/>
      <c r="B7" s="129" t="s">
        <v>188</v>
      </c>
      <c r="C7" s="130">
        <v>0</v>
      </c>
      <c r="D7" s="130">
        <v>0</v>
      </c>
      <c r="E7" s="130">
        <v>0</v>
      </c>
      <c r="F7" s="130">
        <v>0</v>
      </c>
      <c r="G7" s="130">
        <v>0</v>
      </c>
    </row>
    <row r="8" spans="1:7" x14ac:dyDescent="0.3">
      <c r="A8" s="131"/>
      <c r="B8" s="129" t="s">
        <v>189</v>
      </c>
      <c r="C8" s="130">
        <v>5293</v>
      </c>
      <c r="D8" s="130">
        <v>1150</v>
      </c>
      <c r="E8" s="130">
        <v>229</v>
      </c>
      <c r="F8" s="130">
        <v>55520</v>
      </c>
      <c r="G8" s="130">
        <v>6</v>
      </c>
    </row>
    <row r="9" spans="1:7" x14ac:dyDescent="0.3">
      <c r="A9" s="131"/>
      <c r="B9" s="129" t="s">
        <v>190</v>
      </c>
      <c r="C9" s="130">
        <v>123607</v>
      </c>
      <c r="D9" s="130">
        <v>57745</v>
      </c>
      <c r="E9" s="130">
        <v>194779</v>
      </c>
      <c r="F9" s="130">
        <v>153166</v>
      </c>
      <c r="G9" s="130">
        <v>138428</v>
      </c>
    </row>
    <row r="10" spans="1:7" x14ac:dyDescent="0.3">
      <c r="A10" s="131"/>
      <c r="B10" s="129" t="s">
        <v>191</v>
      </c>
      <c r="C10" s="130">
        <v>0</v>
      </c>
      <c r="D10" s="130">
        <v>0</v>
      </c>
      <c r="E10" s="130">
        <v>0</v>
      </c>
      <c r="F10" s="130">
        <v>0</v>
      </c>
      <c r="G10" s="130">
        <v>0</v>
      </c>
    </row>
    <row r="11" spans="1:7" x14ac:dyDescent="0.3">
      <c r="A11" s="131"/>
      <c r="B11" s="129" t="s">
        <v>192</v>
      </c>
      <c r="C11" s="130">
        <v>0</v>
      </c>
      <c r="D11" s="130">
        <v>0</v>
      </c>
      <c r="E11" s="130">
        <v>0</v>
      </c>
      <c r="F11" s="130">
        <v>0</v>
      </c>
      <c r="G11" s="130">
        <v>0</v>
      </c>
    </row>
    <row r="12" spans="1:7" x14ac:dyDescent="0.3">
      <c r="A12" s="131"/>
      <c r="B12" s="129" t="s">
        <v>193</v>
      </c>
      <c r="C12" s="130">
        <v>58</v>
      </c>
      <c r="D12" s="130">
        <v>147</v>
      </c>
      <c r="E12" s="130">
        <v>98</v>
      </c>
      <c r="F12" s="130">
        <v>11</v>
      </c>
      <c r="G12" s="130">
        <v>2127</v>
      </c>
    </row>
    <row r="13" spans="1:7" x14ac:dyDescent="0.3">
      <c r="A13" s="131"/>
      <c r="B13" s="129" t="s">
        <v>194</v>
      </c>
      <c r="C13" s="130">
        <v>121</v>
      </c>
      <c r="D13" s="130">
        <v>135</v>
      </c>
      <c r="E13" s="130">
        <v>468</v>
      </c>
      <c r="F13" s="130">
        <v>75</v>
      </c>
      <c r="G13" s="130">
        <v>123</v>
      </c>
    </row>
    <row r="14" spans="1:7" x14ac:dyDescent="0.3">
      <c r="A14" s="131"/>
      <c r="B14" s="129" t="s">
        <v>195</v>
      </c>
      <c r="C14" s="130">
        <v>2012</v>
      </c>
      <c r="D14" s="130">
        <v>7090</v>
      </c>
      <c r="E14" s="130">
        <v>5657</v>
      </c>
      <c r="F14" s="130">
        <v>1413</v>
      </c>
      <c r="G14" s="130">
        <v>3874</v>
      </c>
    </row>
    <row r="15" spans="1:7" x14ac:dyDescent="0.3">
      <c r="A15" s="131"/>
      <c r="B15" s="129" t="s">
        <v>196</v>
      </c>
      <c r="C15" s="130">
        <v>4407</v>
      </c>
      <c r="D15" s="130">
        <v>4423</v>
      </c>
      <c r="E15" s="130">
        <v>9161</v>
      </c>
      <c r="F15" s="130">
        <v>8712</v>
      </c>
      <c r="G15" s="130">
        <v>3144</v>
      </c>
    </row>
    <row r="16" spans="1:7" x14ac:dyDescent="0.3">
      <c r="A16" s="131"/>
      <c r="B16" s="129" t="s">
        <v>197</v>
      </c>
      <c r="C16" s="130">
        <v>92491</v>
      </c>
      <c r="D16" s="130">
        <v>107582</v>
      </c>
      <c r="E16" s="130">
        <v>16164</v>
      </c>
      <c r="F16" s="130">
        <v>9297</v>
      </c>
      <c r="G16" s="130">
        <v>15791</v>
      </c>
    </row>
    <row r="17" spans="1:7" x14ac:dyDescent="0.3">
      <c r="A17" s="131"/>
      <c r="B17" s="129" t="s">
        <v>198</v>
      </c>
      <c r="C17" s="130">
        <v>183</v>
      </c>
      <c r="D17" s="130">
        <v>420</v>
      </c>
      <c r="E17" s="130">
        <v>119</v>
      </c>
      <c r="F17" s="130">
        <v>35</v>
      </c>
      <c r="G17" s="130">
        <v>148</v>
      </c>
    </row>
    <row r="18" spans="1:7" x14ac:dyDescent="0.3">
      <c r="A18" s="132"/>
      <c r="B18" s="129" t="s">
        <v>199</v>
      </c>
      <c r="C18" s="130">
        <v>7111</v>
      </c>
      <c r="D18" s="130">
        <v>3374</v>
      </c>
      <c r="E18" s="130">
        <v>973</v>
      </c>
      <c r="F18" s="130">
        <v>15</v>
      </c>
      <c r="G18" s="130">
        <v>201</v>
      </c>
    </row>
    <row r="19" spans="1:7" x14ac:dyDescent="0.3">
      <c r="A19" s="64"/>
      <c r="B19" s="195" t="s">
        <v>584</v>
      </c>
      <c r="C19" s="137">
        <f>SUM(C6:C18)</f>
        <v>235283</v>
      </c>
      <c r="D19" s="137">
        <f t="shared" ref="D19:G19" si="0">SUM(D6:D18)</f>
        <v>182066</v>
      </c>
      <c r="E19" s="137">
        <f t="shared" si="0"/>
        <v>227648</v>
      </c>
      <c r="F19" s="137">
        <f t="shared" si="0"/>
        <v>228244</v>
      </c>
      <c r="G19" s="137">
        <f t="shared" si="0"/>
        <v>163842</v>
      </c>
    </row>
    <row r="20" spans="1:7" x14ac:dyDescent="0.3">
      <c r="B20" s="194"/>
      <c r="C20" s="196"/>
      <c r="D20" s="196"/>
      <c r="E20" s="196"/>
      <c r="F20" s="196"/>
      <c r="G20" s="196"/>
    </row>
    <row r="21" spans="1:7" x14ac:dyDescent="0.3">
      <c r="A21" s="128" t="s">
        <v>566</v>
      </c>
      <c r="B21" s="129" t="s">
        <v>187</v>
      </c>
      <c r="C21" s="130">
        <v>0</v>
      </c>
      <c r="D21" s="130">
        <v>0</v>
      </c>
      <c r="E21" s="130">
        <v>0</v>
      </c>
      <c r="F21" s="130">
        <v>0</v>
      </c>
      <c r="G21" s="130">
        <v>0</v>
      </c>
    </row>
    <row r="22" spans="1:7" x14ac:dyDescent="0.3">
      <c r="A22" s="131"/>
      <c r="B22" s="129" t="s">
        <v>188</v>
      </c>
      <c r="C22" s="130">
        <v>0</v>
      </c>
      <c r="D22" s="130">
        <v>0</v>
      </c>
      <c r="E22" s="130">
        <v>0</v>
      </c>
      <c r="F22" s="130">
        <v>0</v>
      </c>
      <c r="G22" s="130">
        <v>0</v>
      </c>
    </row>
    <row r="23" spans="1:7" x14ac:dyDescent="0.3">
      <c r="A23" s="131"/>
      <c r="B23" s="129" t="s">
        <v>189</v>
      </c>
      <c r="C23" s="130">
        <v>19919</v>
      </c>
      <c r="D23" s="130">
        <v>22115</v>
      </c>
      <c r="E23" s="130">
        <v>10160</v>
      </c>
      <c r="F23" s="130">
        <v>12141</v>
      </c>
      <c r="G23" s="130">
        <v>13829</v>
      </c>
    </row>
    <row r="24" spans="1:7" x14ac:dyDescent="0.3">
      <c r="A24" s="131"/>
      <c r="B24" s="129" t="s">
        <v>190</v>
      </c>
      <c r="C24" s="130">
        <v>180994</v>
      </c>
      <c r="D24" s="130">
        <v>153102</v>
      </c>
      <c r="E24" s="130">
        <v>203247</v>
      </c>
      <c r="F24" s="130">
        <v>210891</v>
      </c>
      <c r="G24" s="130">
        <v>302446</v>
      </c>
    </row>
    <row r="25" spans="1:7" x14ac:dyDescent="0.3">
      <c r="A25" s="131"/>
      <c r="B25" s="129" t="s">
        <v>191</v>
      </c>
      <c r="C25" s="130">
        <v>0</v>
      </c>
      <c r="D25" s="130">
        <v>0</v>
      </c>
      <c r="E25" s="130">
        <v>0</v>
      </c>
      <c r="F25" s="130">
        <v>0</v>
      </c>
      <c r="G25" s="130">
        <v>0</v>
      </c>
    </row>
    <row r="26" spans="1:7" x14ac:dyDescent="0.3">
      <c r="A26" s="131"/>
      <c r="B26" s="129" t="s">
        <v>192</v>
      </c>
      <c r="C26" s="130">
        <v>0</v>
      </c>
      <c r="D26" s="130">
        <v>0</v>
      </c>
      <c r="E26" s="130">
        <v>0</v>
      </c>
      <c r="F26" s="130">
        <v>0</v>
      </c>
      <c r="G26" s="130">
        <v>0</v>
      </c>
    </row>
    <row r="27" spans="1:7" x14ac:dyDescent="0.3">
      <c r="A27" s="131"/>
      <c r="B27" s="129" t="s">
        <v>193</v>
      </c>
      <c r="C27" s="130">
        <v>1113</v>
      </c>
      <c r="D27" s="130">
        <v>1736</v>
      </c>
      <c r="E27" s="130">
        <v>1517</v>
      </c>
      <c r="F27" s="130">
        <v>279</v>
      </c>
      <c r="G27" s="130">
        <v>1205</v>
      </c>
    </row>
    <row r="28" spans="1:7" x14ac:dyDescent="0.3">
      <c r="A28" s="131"/>
      <c r="B28" s="129" t="s">
        <v>194</v>
      </c>
      <c r="C28" s="130">
        <v>13529</v>
      </c>
      <c r="D28" s="130">
        <v>6979</v>
      </c>
      <c r="E28" s="130">
        <v>2694</v>
      </c>
      <c r="F28" s="130">
        <v>8675</v>
      </c>
      <c r="G28" s="130">
        <v>8184</v>
      </c>
    </row>
    <row r="29" spans="1:7" x14ac:dyDescent="0.3">
      <c r="A29" s="131"/>
      <c r="B29" s="129" t="s">
        <v>195</v>
      </c>
      <c r="C29" s="130">
        <v>54011</v>
      </c>
      <c r="D29" s="130">
        <v>38256</v>
      </c>
      <c r="E29" s="130">
        <v>49153</v>
      </c>
      <c r="F29" s="130">
        <v>116481</v>
      </c>
      <c r="G29" s="130">
        <v>107664</v>
      </c>
    </row>
    <row r="30" spans="1:7" x14ac:dyDescent="0.3">
      <c r="A30" s="131"/>
      <c r="B30" s="129" t="s">
        <v>196</v>
      </c>
      <c r="C30" s="130">
        <v>51619</v>
      </c>
      <c r="D30" s="130">
        <v>56929</v>
      </c>
      <c r="E30" s="130">
        <v>55193</v>
      </c>
      <c r="F30" s="130">
        <v>61069</v>
      </c>
      <c r="G30" s="130">
        <v>43579</v>
      </c>
    </row>
    <row r="31" spans="1:7" x14ac:dyDescent="0.3">
      <c r="A31" s="131"/>
      <c r="B31" s="129" t="s">
        <v>197</v>
      </c>
      <c r="C31" s="130">
        <v>4960</v>
      </c>
      <c r="D31" s="130">
        <v>4055</v>
      </c>
      <c r="E31" s="130">
        <v>18668</v>
      </c>
      <c r="F31" s="130">
        <v>28342</v>
      </c>
      <c r="G31" s="130">
        <v>53862</v>
      </c>
    </row>
    <row r="32" spans="1:7" x14ac:dyDescent="0.3">
      <c r="A32" s="131"/>
      <c r="B32" s="129" t="s">
        <v>198</v>
      </c>
      <c r="C32" s="130">
        <v>343</v>
      </c>
      <c r="D32" s="130">
        <v>1255</v>
      </c>
      <c r="E32" s="130">
        <v>458</v>
      </c>
      <c r="F32" s="130">
        <v>458</v>
      </c>
      <c r="G32" s="130">
        <v>6486</v>
      </c>
    </row>
    <row r="33" spans="1:7" x14ac:dyDescent="0.3">
      <c r="A33" s="132"/>
      <c r="B33" s="129" t="s">
        <v>199</v>
      </c>
      <c r="C33" s="130">
        <v>211812</v>
      </c>
      <c r="D33" s="130">
        <v>205015</v>
      </c>
      <c r="E33" s="130">
        <v>50850</v>
      </c>
      <c r="F33" s="130">
        <v>64683</v>
      </c>
      <c r="G33" s="130">
        <v>61222</v>
      </c>
    </row>
    <row r="34" spans="1:7" x14ac:dyDescent="0.3">
      <c r="B34" s="195" t="s">
        <v>584</v>
      </c>
      <c r="C34" s="137">
        <f>SUM(C21:C33)</f>
        <v>538300</v>
      </c>
      <c r="D34" s="137">
        <f t="shared" ref="D34:G34" si="1">SUM(D21:D33)</f>
        <v>489442</v>
      </c>
      <c r="E34" s="137">
        <f t="shared" si="1"/>
        <v>391940</v>
      </c>
      <c r="F34" s="137">
        <f t="shared" si="1"/>
        <v>503019</v>
      </c>
      <c r="G34" s="137">
        <f t="shared" si="1"/>
        <v>598477</v>
      </c>
    </row>
    <row r="35" spans="1:7" x14ac:dyDescent="0.3">
      <c r="B35" s="194"/>
      <c r="C35" s="196"/>
      <c r="D35" s="196"/>
      <c r="E35" s="196"/>
      <c r="F35" s="196"/>
      <c r="G35" s="196"/>
    </row>
    <row r="36" spans="1:7" x14ac:dyDescent="0.3">
      <c r="A36" s="64" t="s">
        <v>619</v>
      </c>
      <c r="B36" s="64"/>
    </row>
    <row r="37" spans="1:7" x14ac:dyDescent="0.3">
      <c r="A37" s="88" t="s">
        <v>567</v>
      </c>
      <c r="B37" s="64"/>
    </row>
    <row r="38" spans="1:7" x14ac:dyDescent="0.3">
      <c r="A38" s="138"/>
      <c r="B38" s="127" t="s">
        <v>563</v>
      </c>
      <c r="C38" s="127" t="s">
        <v>533</v>
      </c>
      <c r="D38" s="127" t="s">
        <v>362</v>
      </c>
      <c r="E38" s="127" t="s">
        <v>144</v>
      </c>
      <c r="F38" s="127" t="s">
        <v>155</v>
      </c>
      <c r="G38" s="127" t="s">
        <v>365</v>
      </c>
    </row>
    <row r="39" spans="1:7" x14ac:dyDescent="0.3">
      <c r="A39" s="64"/>
      <c r="B39" s="139" t="s">
        <v>617</v>
      </c>
      <c r="C39" s="104">
        <f>C19/1000</f>
        <v>235.28299999999999</v>
      </c>
      <c r="D39" s="104">
        <f>D19/1000</f>
        <v>182.066</v>
      </c>
      <c r="E39" s="104">
        <f>E19/1000</f>
        <v>227.648</v>
      </c>
      <c r="F39" s="104">
        <f>F19/1000</f>
        <v>228.244</v>
      </c>
      <c r="G39" s="104">
        <f>G19/1000</f>
        <v>163.84200000000001</v>
      </c>
    </row>
    <row r="40" spans="1:7" x14ac:dyDescent="0.3">
      <c r="A40" s="64"/>
      <c r="B40" s="139" t="s">
        <v>618</v>
      </c>
      <c r="C40" s="104">
        <f>C34/1000</f>
        <v>538.29999999999995</v>
      </c>
      <c r="D40" s="104">
        <f t="shared" ref="D40:G40" si="2">D34/1000</f>
        <v>489.44200000000001</v>
      </c>
      <c r="E40" s="104">
        <f t="shared" si="2"/>
        <v>391.94</v>
      </c>
      <c r="F40" s="104">
        <f t="shared" si="2"/>
        <v>503.01900000000001</v>
      </c>
      <c r="G40" s="104">
        <f t="shared" si="2"/>
        <v>598.47699999999998</v>
      </c>
    </row>
    <row r="41" spans="1:7" x14ac:dyDescent="0.3">
      <c r="B41" s="194"/>
      <c r="C41" s="196"/>
      <c r="D41" s="196"/>
      <c r="E41" s="196"/>
      <c r="F41" s="196"/>
      <c r="G41" s="196"/>
    </row>
    <row r="43" spans="1:7" x14ac:dyDescent="0.3">
      <c r="A43" s="124"/>
    </row>
    <row r="44" spans="1:7" x14ac:dyDescent="0.3">
      <c r="A44" s="124"/>
    </row>
    <row r="45" spans="1:7" x14ac:dyDescent="0.3">
      <c r="A45" s="124"/>
    </row>
  </sheetData>
  <mergeCells count="1">
    <mergeCell ref="C4:G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zoomScaleNormal="100" workbookViewId="0">
      <selection activeCell="B19" sqref="B19"/>
    </sheetView>
  </sheetViews>
  <sheetFormatPr defaultRowHeight="16.5" x14ac:dyDescent="0.3"/>
  <cols>
    <col min="1" max="1" width="57.7109375" style="33" bestFit="1" customWidth="1"/>
    <col min="2" max="4" width="9.5703125" style="33" bestFit="1" customWidth="1"/>
    <col min="5" max="5" width="10" style="33" bestFit="1" customWidth="1"/>
    <col min="6" max="16384" width="9.140625" style="33"/>
  </cols>
  <sheetData>
    <row r="1" spans="1:5" x14ac:dyDescent="0.3">
      <c r="A1" s="64" t="s">
        <v>587</v>
      </c>
    </row>
    <row r="2" spans="1:5" x14ac:dyDescent="0.3">
      <c r="A2" s="88" t="s">
        <v>589</v>
      </c>
    </row>
    <row r="3" spans="1:5" x14ac:dyDescent="0.3">
      <c r="A3" s="127" t="s">
        <v>536</v>
      </c>
      <c r="B3" s="127" t="s">
        <v>533</v>
      </c>
      <c r="C3" s="127" t="s">
        <v>362</v>
      </c>
      <c r="D3" s="127" t="s">
        <v>363</v>
      </c>
      <c r="E3" s="127" t="s">
        <v>588</v>
      </c>
    </row>
    <row r="4" spans="1:5" x14ac:dyDescent="0.3">
      <c r="A4" s="197" t="s">
        <v>624</v>
      </c>
      <c r="B4" s="105">
        <v>77364</v>
      </c>
      <c r="C4" s="105">
        <v>77579</v>
      </c>
      <c r="D4" s="105">
        <v>64419</v>
      </c>
      <c r="E4" s="198">
        <v>75586</v>
      </c>
    </row>
    <row r="5" spans="1:5" x14ac:dyDescent="0.3">
      <c r="A5" s="92" t="s">
        <v>621</v>
      </c>
      <c r="B5" s="98">
        <f>B4*0.97</f>
        <v>75043.08</v>
      </c>
      <c r="C5" s="98">
        <f t="shared" ref="C5:E5" si="0">C4*0.97</f>
        <v>75251.63</v>
      </c>
      <c r="D5" s="98">
        <f t="shared" si="0"/>
        <v>62486.43</v>
      </c>
      <c r="E5" s="98">
        <f t="shared" si="0"/>
        <v>73318.42</v>
      </c>
    </row>
    <row r="6" spans="1:5" x14ac:dyDescent="0.3">
      <c r="A6" s="103" t="s">
        <v>622</v>
      </c>
      <c r="B6" s="104">
        <f>B5*1.7/100</f>
        <v>1275.73236</v>
      </c>
      <c r="C6" s="104">
        <f t="shared" ref="C6:E6" si="1">C5*1.7/100</f>
        <v>1279.2777100000001</v>
      </c>
      <c r="D6" s="104">
        <f t="shared" si="1"/>
        <v>1062.2693099999999</v>
      </c>
      <c r="E6" s="104">
        <f t="shared" si="1"/>
        <v>1246.4131399999999</v>
      </c>
    </row>
    <row r="9" spans="1:5" x14ac:dyDescent="0.3">
      <c r="A9" s="140" t="s">
        <v>623</v>
      </c>
    </row>
    <row r="10" spans="1:5" x14ac:dyDescent="0.3">
      <c r="A10" s="140" t="s">
        <v>625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zoomScale="80" zoomScaleNormal="80" workbookViewId="0">
      <selection activeCell="B35" sqref="A1:XFD1048576"/>
    </sheetView>
  </sheetViews>
  <sheetFormatPr defaultRowHeight="16.5" x14ac:dyDescent="0.3"/>
  <cols>
    <col min="1" max="1" width="40.7109375" style="33" customWidth="1"/>
    <col min="2" max="2" width="177.140625" style="33" customWidth="1"/>
    <col min="3" max="3" width="9.5703125" style="33" bestFit="1" customWidth="1"/>
    <col min="4" max="6" width="10.28515625" style="33" customWidth="1"/>
    <col min="7" max="7" width="9.5703125" style="33" bestFit="1" customWidth="1"/>
    <col min="8" max="9" width="9.140625" style="33" customWidth="1"/>
    <col min="10" max="16384" width="9.140625" style="33"/>
  </cols>
  <sheetData>
    <row r="1" spans="1:7" x14ac:dyDescent="0.3">
      <c r="A1" s="64" t="s">
        <v>586</v>
      </c>
    </row>
    <row r="3" spans="1:7" ht="18.75" x14ac:dyDescent="0.3">
      <c r="A3" s="123" t="s">
        <v>585</v>
      </c>
      <c r="B3" s="124"/>
    </row>
    <row r="4" spans="1:7" x14ac:dyDescent="0.3">
      <c r="A4" s="88" t="s">
        <v>682</v>
      </c>
    </row>
    <row r="5" spans="1:7" x14ac:dyDescent="0.3">
      <c r="A5" s="125" t="s">
        <v>563</v>
      </c>
      <c r="B5" s="126" t="s">
        <v>564</v>
      </c>
      <c r="C5" s="127" t="s">
        <v>533</v>
      </c>
      <c r="D5" s="127" t="s">
        <v>362</v>
      </c>
      <c r="E5" s="127" t="s">
        <v>144</v>
      </c>
      <c r="F5" s="127" t="s">
        <v>155</v>
      </c>
      <c r="G5" s="127" t="s">
        <v>365</v>
      </c>
    </row>
    <row r="6" spans="1:7" x14ac:dyDescent="0.3">
      <c r="A6" s="128" t="s">
        <v>186</v>
      </c>
      <c r="B6" s="129" t="s">
        <v>570</v>
      </c>
      <c r="C6" s="130">
        <v>17498916</v>
      </c>
      <c r="D6" s="130">
        <v>16161789</v>
      </c>
      <c r="E6" s="130">
        <v>18133975</v>
      </c>
      <c r="F6" s="130">
        <v>18710696</v>
      </c>
      <c r="G6" s="130">
        <v>19662001</v>
      </c>
    </row>
    <row r="7" spans="1:7" x14ac:dyDescent="0.3">
      <c r="A7" s="131"/>
      <c r="B7" s="129" t="s">
        <v>571</v>
      </c>
      <c r="C7" s="130">
        <v>1092382</v>
      </c>
      <c r="D7" s="130">
        <v>714377</v>
      </c>
      <c r="E7" s="130">
        <v>630408</v>
      </c>
      <c r="F7" s="130">
        <v>765707</v>
      </c>
      <c r="G7" s="130">
        <v>930046</v>
      </c>
    </row>
    <row r="8" spans="1:7" x14ac:dyDescent="0.3">
      <c r="A8" s="131"/>
      <c r="B8" s="129" t="s">
        <v>572</v>
      </c>
      <c r="C8" s="130">
        <v>8999948</v>
      </c>
      <c r="D8" s="130">
        <v>10676712</v>
      </c>
      <c r="E8" s="130">
        <v>10477687</v>
      </c>
      <c r="F8" s="130">
        <v>10589689</v>
      </c>
      <c r="G8" s="130">
        <v>12357553</v>
      </c>
    </row>
    <row r="9" spans="1:7" x14ac:dyDescent="0.3">
      <c r="A9" s="131"/>
      <c r="B9" s="129" t="s">
        <v>573</v>
      </c>
      <c r="C9" s="130">
        <v>0</v>
      </c>
      <c r="D9" s="130">
        <v>0</v>
      </c>
      <c r="E9" s="130">
        <v>0</v>
      </c>
      <c r="F9" s="130">
        <v>0</v>
      </c>
      <c r="G9" s="130">
        <v>0</v>
      </c>
    </row>
    <row r="10" spans="1:7" x14ac:dyDescent="0.3">
      <c r="A10" s="131"/>
      <c r="B10" s="129" t="s">
        <v>574</v>
      </c>
      <c r="C10" s="130">
        <v>0</v>
      </c>
      <c r="D10" s="130">
        <v>0</v>
      </c>
      <c r="E10" s="130">
        <v>0</v>
      </c>
      <c r="F10" s="130">
        <v>0</v>
      </c>
      <c r="G10" s="130">
        <v>0</v>
      </c>
    </row>
    <row r="11" spans="1:7" x14ac:dyDescent="0.3">
      <c r="A11" s="131"/>
      <c r="B11" s="129" t="s">
        <v>575</v>
      </c>
      <c r="C11" s="130">
        <v>0</v>
      </c>
      <c r="D11" s="130">
        <v>0</v>
      </c>
      <c r="E11" s="130">
        <v>0</v>
      </c>
      <c r="F11" s="130">
        <v>0</v>
      </c>
      <c r="G11" s="130">
        <v>0</v>
      </c>
    </row>
    <row r="12" spans="1:7" x14ac:dyDescent="0.3">
      <c r="A12" s="131"/>
      <c r="B12" s="129" t="s">
        <v>576</v>
      </c>
      <c r="C12" s="130">
        <v>0</v>
      </c>
      <c r="D12" s="130">
        <v>0</v>
      </c>
      <c r="E12" s="130">
        <v>0</v>
      </c>
      <c r="F12" s="130">
        <v>0</v>
      </c>
      <c r="G12" s="130">
        <v>0</v>
      </c>
    </row>
    <row r="13" spans="1:7" x14ac:dyDescent="0.3">
      <c r="A13" s="131"/>
      <c r="B13" s="129" t="s">
        <v>577</v>
      </c>
      <c r="C13" s="130">
        <v>7171096</v>
      </c>
      <c r="D13" s="130">
        <v>7608486</v>
      </c>
      <c r="E13" s="130">
        <v>7779501</v>
      </c>
      <c r="F13" s="130">
        <v>11298691</v>
      </c>
      <c r="G13" s="130">
        <v>15273295</v>
      </c>
    </row>
    <row r="14" spans="1:7" x14ac:dyDescent="0.3">
      <c r="A14" s="131"/>
      <c r="B14" s="129" t="s">
        <v>578</v>
      </c>
      <c r="C14" s="130">
        <v>1565740</v>
      </c>
      <c r="D14" s="130">
        <v>1132917</v>
      </c>
      <c r="E14" s="130">
        <v>946379</v>
      </c>
      <c r="F14" s="130">
        <v>918412</v>
      </c>
      <c r="G14" s="130">
        <v>2708776</v>
      </c>
    </row>
    <row r="15" spans="1:7" x14ac:dyDescent="0.3">
      <c r="A15" s="131"/>
      <c r="B15" s="129" t="s">
        <v>579</v>
      </c>
      <c r="C15" s="130">
        <v>1804608</v>
      </c>
      <c r="D15" s="130">
        <v>1402280</v>
      </c>
      <c r="E15" s="130">
        <v>1327209</v>
      </c>
      <c r="F15" s="130">
        <v>1984595</v>
      </c>
      <c r="G15" s="130">
        <v>433800</v>
      </c>
    </row>
    <row r="16" spans="1:7" x14ac:dyDescent="0.3">
      <c r="A16" s="131"/>
      <c r="B16" s="129" t="s">
        <v>580</v>
      </c>
      <c r="C16" s="130">
        <v>0</v>
      </c>
      <c r="D16" s="130">
        <v>0</v>
      </c>
      <c r="E16" s="130">
        <v>0</v>
      </c>
      <c r="F16" s="130">
        <v>0</v>
      </c>
      <c r="G16" s="130">
        <v>0</v>
      </c>
    </row>
    <row r="17" spans="1:7" x14ac:dyDescent="0.3">
      <c r="A17" s="131"/>
      <c r="B17" s="129" t="s">
        <v>581</v>
      </c>
      <c r="C17" s="130">
        <v>0</v>
      </c>
      <c r="D17" s="130">
        <v>0</v>
      </c>
      <c r="E17" s="130">
        <v>0</v>
      </c>
      <c r="F17" s="130">
        <v>0</v>
      </c>
      <c r="G17" s="130">
        <v>0</v>
      </c>
    </row>
    <row r="18" spans="1:7" x14ac:dyDescent="0.3">
      <c r="A18" s="131"/>
      <c r="B18" s="129" t="s">
        <v>582</v>
      </c>
      <c r="C18" s="130">
        <v>0</v>
      </c>
      <c r="D18" s="130">
        <v>0</v>
      </c>
      <c r="E18" s="130">
        <v>0</v>
      </c>
      <c r="F18" s="130">
        <v>0</v>
      </c>
      <c r="G18" s="130">
        <v>0</v>
      </c>
    </row>
    <row r="19" spans="1:7" x14ac:dyDescent="0.3">
      <c r="A19" s="132"/>
      <c r="B19" s="133" t="s">
        <v>583</v>
      </c>
      <c r="C19" s="134">
        <v>0</v>
      </c>
      <c r="D19" s="130">
        <v>0</v>
      </c>
      <c r="E19" s="130">
        <v>0</v>
      </c>
      <c r="F19" s="130">
        <v>0</v>
      </c>
      <c r="G19" s="130">
        <v>0</v>
      </c>
    </row>
    <row r="20" spans="1:7" x14ac:dyDescent="0.3">
      <c r="B20" s="135" t="s">
        <v>584</v>
      </c>
      <c r="C20" s="136">
        <f>SUM(C6:C19)</f>
        <v>38132690</v>
      </c>
      <c r="D20" s="137">
        <f t="shared" ref="D20:G20" si="0">SUM(D6:D19)</f>
        <v>37696561</v>
      </c>
      <c r="E20" s="137">
        <f t="shared" si="0"/>
        <v>39295159</v>
      </c>
      <c r="F20" s="137">
        <f t="shared" si="0"/>
        <v>44267790</v>
      </c>
      <c r="G20" s="137">
        <f t="shared" si="0"/>
        <v>51365471</v>
      </c>
    </row>
    <row r="21" spans="1:7" x14ac:dyDescent="0.3">
      <c r="A21" s="124"/>
    </row>
    <row r="22" spans="1:7" x14ac:dyDescent="0.3">
      <c r="A22" s="124"/>
    </row>
    <row r="23" spans="1:7" x14ac:dyDescent="0.3">
      <c r="A23" s="64" t="s">
        <v>626</v>
      </c>
      <c r="B23" s="64"/>
    </row>
    <row r="24" spans="1:7" x14ac:dyDescent="0.3">
      <c r="A24" s="88" t="s">
        <v>567</v>
      </c>
      <c r="B24" s="64"/>
    </row>
    <row r="25" spans="1:7" x14ac:dyDescent="0.3">
      <c r="A25" s="138"/>
      <c r="B25" s="127" t="s">
        <v>627</v>
      </c>
      <c r="C25" s="127" t="s">
        <v>533</v>
      </c>
      <c r="D25" s="127" t="s">
        <v>362</v>
      </c>
      <c r="E25" s="127" t="s">
        <v>144</v>
      </c>
      <c r="F25" s="127" t="s">
        <v>155</v>
      </c>
      <c r="G25" s="127" t="s">
        <v>365</v>
      </c>
    </row>
    <row r="26" spans="1:7" x14ac:dyDescent="0.3">
      <c r="A26" s="64"/>
      <c r="B26" s="139" t="s">
        <v>628</v>
      </c>
      <c r="C26" s="104">
        <f>C20/1000</f>
        <v>38132.69</v>
      </c>
      <c r="D26" s="104">
        <f t="shared" ref="D26:G26" si="1">D20/1000</f>
        <v>37696.561000000002</v>
      </c>
      <c r="E26" s="104">
        <f t="shared" si="1"/>
        <v>39295.159</v>
      </c>
      <c r="F26" s="104">
        <f t="shared" si="1"/>
        <v>44267.79</v>
      </c>
      <c r="G26" s="104">
        <f t="shared" si="1"/>
        <v>51365.470999999998</v>
      </c>
    </row>
    <row r="27" spans="1:7" x14ac:dyDescent="0.3">
      <c r="A27" s="64"/>
      <c r="B27" s="139" t="s">
        <v>629</v>
      </c>
      <c r="C27" s="104">
        <f>C26*5.5/100</f>
        <v>2097.2979500000001</v>
      </c>
      <c r="D27" s="104">
        <f t="shared" ref="D27:G27" si="2">D26*5.5/100</f>
        <v>2073.3108550000002</v>
      </c>
      <c r="E27" s="104">
        <f t="shared" si="2"/>
        <v>2161.233745</v>
      </c>
      <c r="F27" s="104">
        <f t="shared" si="2"/>
        <v>2434.7284500000001</v>
      </c>
      <c r="G27" s="104">
        <f t="shared" si="2"/>
        <v>2825.1009049999998</v>
      </c>
    </row>
    <row r="30" spans="1:7" x14ac:dyDescent="0.3">
      <c r="A30" s="140" t="s">
        <v>630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5"/>
  <sheetViews>
    <sheetView topLeftCell="A61" workbookViewId="0">
      <selection activeCell="B70" sqref="B70"/>
    </sheetView>
  </sheetViews>
  <sheetFormatPr defaultRowHeight="15" x14ac:dyDescent="0.25"/>
  <cols>
    <col min="1" max="1" width="22.140625" customWidth="1"/>
    <col min="2" max="2" width="100.7109375" customWidth="1"/>
    <col min="3" max="7" width="10.7109375" customWidth="1"/>
  </cols>
  <sheetData>
    <row r="1" spans="1:7" x14ac:dyDescent="0.25">
      <c r="A1" s="14" t="s">
        <v>688</v>
      </c>
    </row>
    <row r="3" spans="1:7" x14ac:dyDescent="0.25">
      <c r="A3" s="12" t="s">
        <v>585</v>
      </c>
    </row>
    <row r="4" spans="1:7" x14ac:dyDescent="0.25">
      <c r="A4" s="15" t="s">
        <v>682</v>
      </c>
    </row>
    <row r="6" spans="1:7" x14ac:dyDescent="0.25">
      <c r="A6" s="20" t="s">
        <v>563</v>
      </c>
      <c r="B6" s="22" t="s">
        <v>564</v>
      </c>
      <c r="C6" s="21" t="s">
        <v>533</v>
      </c>
      <c r="D6" s="21" t="s">
        <v>362</v>
      </c>
      <c r="E6" s="21" t="s">
        <v>144</v>
      </c>
      <c r="F6" s="21" t="s">
        <v>155</v>
      </c>
      <c r="G6" s="21" t="s">
        <v>365</v>
      </c>
    </row>
    <row r="7" spans="1:7" x14ac:dyDescent="0.25">
      <c r="A7" s="45" t="s">
        <v>176</v>
      </c>
      <c r="B7" s="45" t="s">
        <v>672</v>
      </c>
      <c r="C7" s="46">
        <v>3640</v>
      </c>
      <c r="D7" s="46">
        <v>0</v>
      </c>
      <c r="E7" s="46">
        <v>0</v>
      </c>
      <c r="F7" s="46">
        <v>4602</v>
      </c>
      <c r="G7" s="46">
        <v>68</v>
      </c>
    </row>
    <row r="8" spans="1:7" x14ac:dyDescent="0.25">
      <c r="A8" s="45"/>
      <c r="B8" s="45" t="s">
        <v>673</v>
      </c>
      <c r="C8" s="46">
        <v>79034</v>
      </c>
      <c r="D8" s="46">
        <v>56274</v>
      </c>
      <c r="E8" s="46">
        <v>47818</v>
      </c>
      <c r="F8" s="46">
        <v>56215</v>
      </c>
      <c r="G8" s="46">
        <v>119869</v>
      </c>
    </row>
    <row r="9" spans="1:7" x14ac:dyDescent="0.25">
      <c r="A9" s="45"/>
      <c r="B9" s="45" t="s">
        <v>674</v>
      </c>
      <c r="C9" s="46">
        <v>308</v>
      </c>
      <c r="D9" s="46">
        <v>795</v>
      </c>
      <c r="E9" s="46">
        <v>136</v>
      </c>
      <c r="F9" s="46">
        <v>1018</v>
      </c>
      <c r="G9" s="46">
        <v>3698</v>
      </c>
    </row>
    <row r="10" spans="1:7" x14ac:dyDescent="0.25">
      <c r="A10" s="45"/>
      <c r="B10" s="45" t="s">
        <v>675</v>
      </c>
      <c r="C10" s="46">
        <v>8010</v>
      </c>
      <c r="D10" s="46">
        <v>36909</v>
      </c>
      <c r="E10" s="46">
        <v>21653</v>
      </c>
      <c r="F10" s="46">
        <v>37381</v>
      </c>
      <c r="G10" s="46">
        <v>24314</v>
      </c>
    </row>
    <row r="11" spans="1:7" x14ac:dyDescent="0.25">
      <c r="A11" s="45"/>
      <c r="B11" s="45" t="s">
        <v>676</v>
      </c>
      <c r="C11" s="46">
        <v>373</v>
      </c>
      <c r="D11" s="46">
        <v>995</v>
      </c>
      <c r="E11" s="46">
        <v>728</v>
      </c>
      <c r="F11" s="46">
        <v>716</v>
      </c>
      <c r="G11" s="46">
        <v>6636</v>
      </c>
    </row>
    <row r="12" spans="1:7" x14ac:dyDescent="0.25">
      <c r="A12" s="45"/>
      <c r="B12" s="45" t="s">
        <v>677</v>
      </c>
      <c r="C12" s="46">
        <v>2190</v>
      </c>
      <c r="D12" s="46">
        <v>6922</v>
      </c>
      <c r="E12" s="46">
        <v>6786</v>
      </c>
      <c r="F12" s="46">
        <v>21992</v>
      </c>
      <c r="G12" s="46">
        <v>6975</v>
      </c>
    </row>
    <row r="13" spans="1:7" x14ac:dyDescent="0.25">
      <c r="A13" s="45"/>
      <c r="B13" s="45" t="s">
        <v>678</v>
      </c>
      <c r="C13" s="46">
        <v>50374</v>
      </c>
      <c r="D13" s="46">
        <v>24424</v>
      </c>
      <c r="E13" s="46">
        <v>34012</v>
      </c>
      <c r="F13" s="46">
        <v>34600</v>
      </c>
      <c r="G13" s="46">
        <v>38425</v>
      </c>
    </row>
    <row r="14" spans="1:7" x14ac:dyDescent="0.25">
      <c r="A14" s="45"/>
      <c r="B14" s="45" t="s">
        <v>689</v>
      </c>
      <c r="C14" s="46">
        <v>3684</v>
      </c>
      <c r="D14" s="46">
        <v>883</v>
      </c>
      <c r="E14" s="46">
        <v>30</v>
      </c>
      <c r="F14" s="46">
        <v>130</v>
      </c>
      <c r="G14" s="46">
        <v>2712</v>
      </c>
    </row>
    <row r="15" spans="1:7" x14ac:dyDescent="0.25">
      <c r="A15" s="45"/>
      <c r="B15" s="45" t="s">
        <v>690</v>
      </c>
      <c r="C15" s="46">
        <v>399</v>
      </c>
      <c r="D15" s="46">
        <v>0</v>
      </c>
      <c r="E15" s="46">
        <v>100</v>
      </c>
      <c r="F15" s="46">
        <v>0</v>
      </c>
      <c r="G15" s="46">
        <v>530</v>
      </c>
    </row>
    <row r="16" spans="1:7" x14ac:dyDescent="0.25">
      <c r="A16" s="45"/>
      <c r="B16" s="45" t="s">
        <v>691</v>
      </c>
      <c r="C16" s="46">
        <v>40</v>
      </c>
      <c r="D16" s="46">
        <v>0</v>
      </c>
      <c r="E16" s="46">
        <v>13</v>
      </c>
      <c r="F16" s="46">
        <v>23</v>
      </c>
      <c r="G16" s="46">
        <v>0</v>
      </c>
    </row>
    <row r="17" spans="1:7" x14ac:dyDescent="0.25">
      <c r="A17" s="45"/>
      <c r="B17" s="45" t="s">
        <v>692</v>
      </c>
      <c r="C17" s="46">
        <v>0</v>
      </c>
      <c r="D17" s="46">
        <v>0</v>
      </c>
      <c r="E17" s="46">
        <v>0</v>
      </c>
      <c r="F17" s="46">
        <v>0</v>
      </c>
      <c r="G17" s="46">
        <v>0</v>
      </c>
    </row>
    <row r="18" spans="1:7" x14ac:dyDescent="0.25">
      <c r="A18" s="45"/>
      <c r="B18" s="45" t="s">
        <v>693</v>
      </c>
      <c r="C18" s="46">
        <v>0</v>
      </c>
      <c r="D18" s="46">
        <v>0</v>
      </c>
      <c r="E18" s="46">
        <v>0</v>
      </c>
      <c r="F18" s="46">
        <v>0</v>
      </c>
      <c r="G18" s="46">
        <v>0</v>
      </c>
    </row>
    <row r="19" spans="1:7" x14ac:dyDescent="0.25">
      <c r="A19" s="45"/>
      <c r="B19" s="45" t="s">
        <v>694</v>
      </c>
      <c r="C19" s="46">
        <v>10</v>
      </c>
      <c r="D19" s="46">
        <v>0</v>
      </c>
      <c r="E19" s="46">
        <v>0</v>
      </c>
      <c r="F19" s="46">
        <v>2</v>
      </c>
      <c r="G19" s="46">
        <v>0</v>
      </c>
    </row>
    <row r="20" spans="1:7" x14ac:dyDescent="0.25">
      <c r="A20" s="45"/>
      <c r="B20" s="45" t="s">
        <v>695</v>
      </c>
      <c r="C20" s="46">
        <v>10</v>
      </c>
      <c r="D20" s="46">
        <v>49</v>
      </c>
      <c r="E20" s="46">
        <v>8</v>
      </c>
      <c r="F20" s="46">
        <v>112</v>
      </c>
      <c r="G20" s="46">
        <v>337</v>
      </c>
    </row>
    <row r="21" spans="1:7" x14ac:dyDescent="0.25">
      <c r="A21" s="45"/>
      <c r="B21" s="45" t="s">
        <v>696</v>
      </c>
      <c r="C21" s="46">
        <v>25264</v>
      </c>
      <c r="D21" s="46">
        <v>39445</v>
      </c>
      <c r="E21" s="46">
        <v>38485</v>
      </c>
      <c r="F21" s="46">
        <v>42022</v>
      </c>
      <c r="G21" s="46">
        <v>47730</v>
      </c>
    </row>
    <row r="22" spans="1:7" x14ac:dyDescent="0.25">
      <c r="A22" s="45"/>
      <c r="B22" s="45" t="s">
        <v>199</v>
      </c>
      <c r="C22" s="46">
        <v>7111</v>
      </c>
      <c r="D22" s="46">
        <v>3374</v>
      </c>
      <c r="E22" s="46">
        <v>973</v>
      </c>
      <c r="F22" s="46">
        <v>15</v>
      </c>
      <c r="G22" s="46">
        <v>201</v>
      </c>
    </row>
    <row r="23" spans="1:7" x14ac:dyDescent="0.25">
      <c r="A23" s="45"/>
      <c r="B23" s="45" t="s">
        <v>679</v>
      </c>
      <c r="C23" s="46">
        <v>0</v>
      </c>
      <c r="D23" s="46">
        <v>0</v>
      </c>
      <c r="E23" s="46">
        <v>0</v>
      </c>
      <c r="F23" s="46">
        <v>0</v>
      </c>
      <c r="G23" s="46">
        <v>0</v>
      </c>
    </row>
    <row r="24" spans="1:7" x14ac:dyDescent="0.25">
      <c r="A24" s="45"/>
      <c r="B24" s="45" t="s">
        <v>683</v>
      </c>
      <c r="C24" s="46">
        <v>25647</v>
      </c>
      <c r="D24" s="46">
        <v>18660</v>
      </c>
      <c r="E24" s="46">
        <v>45234</v>
      </c>
      <c r="F24" s="46">
        <v>48610</v>
      </c>
      <c r="G24" s="46">
        <v>31453</v>
      </c>
    </row>
    <row r="25" spans="1:7" x14ac:dyDescent="0.25">
      <c r="A25" s="49" t="s">
        <v>186</v>
      </c>
      <c r="B25" s="49" t="s">
        <v>672</v>
      </c>
      <c r="C25" s="50">
        <v>6386</v>
      </c>
      <c r="D25" s="50">
        <v>18369</v>
      </c>
      <c r="E25" s="50">
        <v>19830</v>
      </c>
      <c r="F25" s="50">
        <v>9802</v>
      </c>
      <c r="G25" s="50">
        <v>11446</v>
      </c>
    </row>
    <row r="26" spans="1:7" x14ac:dyDescent="0.25">
      <c r="A26" s="45"/>
      <c r="B26" s="45" t="s">
        <v>673</v>
      </c>
      <c r="C26" s="46">
        <v>265803</v>
      </c>
      <c r="D26" s="46">
        <v>234260</v>
      </c>
      <c r="E26" s="46">
        <v>159609</v>
      </c>
      <c r="F26" s="46">
        <v>138001</v>
      </c>
      <c r="G26" s="46">
        <v>356696</v>
      </c>
    </row>
    <row r="27" spans="1:7" x14ac:dyDescent="0.25">
      <c r="A27" s="45"/>
      <c r="B27" s="45" t="s">
        <v>674</v>
      </c>
      <c r="C27" s="46">
        <v>29375</v>
      </c>
      <c r="D27" s="46">
        <v>43914</v>
      </c>
      <c r="E27" s="46">
        <v>83184</v>
      </c>
      <c r="F27" s="46">
        <v>87269</v>
      </c>
      <c r="G27" s="46">
        <v>75947</v>
      </c>
    </row>
    <row r="28" spans="1:7" x14ac:dyDescent="0.25">
      <c r="A28" s="45"/>
      <c r="B28" s="45" t="s">
        <v>675</v>
      </c>
      <c r="C28" s="46">
        <v>70860</v>
      </c>
      <c r="D28" s="46">
        <v>113839</v>
      </c>
      <c r="E28" s="46">
        <v>86634</v>
      </c>
      <c r="F28" s="46">
        <v>106792</v>
      </c>
      <c r="G28" s="46">
        <v>166009</v>
      </c>
    </row>
    <row r="29" spans="1:7" x14ac:dyDescent="0.25">
      <c r="A29" s="45"/>
      <c r="B29" s="45" t="s">
        <v>676</v>
      </c>
      <c r="C29" s="46">
        <v>10918</v>
      </c>
      <c r="D29" s="46">
        <v>8052</v>
      </c>
      <c r="E29" s="46">
        <v>11904</v>
      </c>
      <c r="F29" s="46">
        <v>20247</v>
      </c>
      <c r="G29" s="46">
        <v>28168</v>
      </c>
    </row>
    <row r="30" spans="1:7" x14ac:dyDescent="0.25">
      <c r="A30" s="45"/>
      <c r="B30" s="45" t="s">
        <v>677</v>
      </c>
      <c r="C30" s="46">
        <v>47695</v>
      </c>
      <c r="D30" s="46">
        <v>52286</v>
      </c>
      <c r="E30" s="46">
        <v>57527</v>
      </c>
      <c r="F30" s="46">
        <v>93168</v>
      </c>
      <c r="G30" s="46">
        <v>94739</v>
      </c>
    </row>
    <row r="31" spans="1:7" x14ac:dyDescent="0.25">
      <c r="A31" s="45"/>
      <c r="B31" s="45" t="s">
        <v>678</v>
      </c>
      <c r="C31" s="46">
        <v>105182</v>
      </c>
      <c r="D31" s="46">
        <v>86891</v>
      </c>
      <c r="E31" s="46">
        <v>96474</v>
      </c>
      <c r="F31" s="46">
        <v>121278</v>
      </c>
      <c r="G31" s="46">
        <v>165093</v>
      </c>
    </row>
    <row r="32" spans="1:7" x14ac:dyDescent="0.25">
      <c r="A32" s="45"/>
      <c r="B32" s="45" t="s">
        <v>689</v>
      </c>
      <c r="C32" s="46">
        <v>196277</v>
      </c>
      <c r="D32" s="46">
        <v>130639</v>
      </c>
      <c r="E32" s="46">
        <v>176194</v>
      </c>
      <c r="F32" s="46">
        <v>323805</v>
      </c>
      <c r="G32" s="46">
        <v>229824</v>
      </c>
    </row>
    <row r="33" spans="1:7" x14ac:dyDescent="0.25">
      <c r="A33" s="45"/>
      <c r="B33" s="45" t="s">
        <v>690</v>
      </c>
      <c r="C33" s="46">
        <v>20933</v>
      </c>
      <c r="D33" s="46">
        <v>27519</v>
      </c>
      <c r="E33" s="46">
        <v>13260</v>
      </c>
      <c r="F33" s="46">
        <v>16098</v>
      </c>
      <c r="G33" s="46">
        <v>7537</v>
      </c>
    </row>
    <row r="34" spans="1:7" x14ac:dyDescent="0.25">
      <c r="A34" s="45"/>
      <c r="B34" s="45" t="s">
        <v>691</v>
      </c>
      <c r="C34" s="46">
        <v>399</v>
      </c>
      <c r="D34" s="46">
        <v>14691</v>
      </c>
      <c r="E34" s="46">
        <v>430</v>
      </c>
      <c r="F34" s="46">
        <v>230</v>
      </c>
      <c r="G34" s="46">
        <v>164</v>
      </c>
    </row>
    <row r="35" spans="1:7" x14ac:dyDescent="0.25">
      <c r="A35" s="45"/>
      <c r="B35" s="45" t="s">
        <v>692</v>
      </c>
      <c r="C35" s="46">
        <v>0</v>
      </c>
      <c r="D35" s="46">
        <v>0</v>
      </c>
      <c r="E35" s="46">
        <v>78</v>
      </c>
      <c r="F35" s="46">
        <v>26</v>
      </c>
      <c r="G35" s="46">
        <v>25</v>
      </c>
    </row>
    <row r="36" spans="1:7" x14ac:dyDescent="0.25">
      <c r="A36" s="45"/>
      <c r="B36" s="45" t="s">
        <v>693</v>
      </c>
      <c r="C36" s="46">
        <v>0</v>
      </c>
      <c r="D36" s="46">
        <v>0</v>
      </c>
      <c r="E36" s="46">
        <v>0</v>
      </c>
      <c r="F36" s="46">
        <v>1</v>
      </c>
      <c r="G36" s="46">
        <v>4</v>
      </c>
    </row>
    <row r="37" spans="1:7" x14ac:dyDescent="0.25">
      <c r="A37" s="45"/>
      <c r="B37" s="45" t="s">
        <v>694</v>
      </c>
      <c r="C37" s="46">
        <v>133</v>
      </c>
      <c r="D37" s="46">
        <v>256</v>
      </c>
      <c r="E37" s="46">
        <v>852</v>
      </c>
      <c r="F37" s="46">
        <v>167</v>
      </c>
      <c r="G37" s="46">
        <v>4081</v>
      </c>
    </row>
    <row r="38" spans="1:7" x14ac:dyDescent="0.25">
      <c r="A38" s="45"/>
      <c r="B38" s="45" t="s">
        <v>695</v>
      </c>
      <c r="C38" s="46">
        <v>2283</v>
      </c>
      <c r="D38" s="46">
        <v>2792</v>
      </c>
      <c r="E38" s="46">
        <v>4587</v>
      </c>
      <c r="F38" s="46">
        <v>9078</v>
      </c>
      <c r="G38" s="46">
        <v>9874</v>
      </c>
    </row>
    <row r="39" spans="1:7" x14ac:dyDescent="0.25">
      <c r="A39" s="45"/>
      <c r="B39" s="45" t="s">
        <v>696</v>
      </c>
      <c r="C39" s="46">
        <v>98226</v>
      </c>
      <c r="D39" s="46">
        <v>116961</v>
      </c>
      <c r="E39" s="46">
        <v>101814</v>
      </c>
      <c r="F39" s="46">
        <v>126512</v>
      </c>
      <c r="G39" s="46">
        <v>143913</v>
      </c>
    </row>
    <row r="40" spans="1:7" x14ac:dyDescent="0.25">
      <c r="A40" s="45"/>
      <c r="B40" s="45" t="s">
        <v>199</v>
      </c>
      <c r="C40" s="46">
        <v>211812</v>
      </c>
      <c r="D40" s="46">
        <v>205015</v>
      </c>
      <c r="E40" s="46">
        <v>50850</v>
      </c>
      <c r="F40" s="46">
        <v>64683</v>
      </c>
      <c r="G40" s="46">
        <v>61222</v>
      </c>
    </row>
    <row r="41" spans="1:7" x14ac:dyDescent="0.25">
      <c r="A41" s="45"/>
      <c r="B41" s="45" t="s">
        <v>679</v>
      </c>
      <c r="C41" s="46">
        <v>0</v>
      </c>
      <c r="D41" s="46">
        <v>0</v>
      </c>
      <c r="E41" s="46">
        <v>0</v>
      </c>
      <c r="F41" s="46">
        <v>0</v>
      </c>
      <c r="G41" s="46">
        <v>0</v>
      </c>
    </row>
    <row r="42" spans="1:7" x14ac:dyDescent="0.25">
      <c r="A42" s="45"/>
      <c r="B42" s="45" t="s">
        <v>683</v>
      </c>
      <c r="C42" s="46">
        <v>95795</v>
      </c>
      <c r="D42" s="46">
        <v>64074</v>
      </c>
      <c r="E42" s="46">
        <v>45883</v>
      </c>
      <c r="F42" s="46">
        <v>52100</v>
      </c>
      <c r="G42" s="46">
        <v>68930</v>
      </c>
    </row>
    <row r="46" spans="1:7" x14ac:dyDescent="0.25">
      <c r="A46" s="207" t="s">
        <v>698</v>
      </c>
      <c r="B46" s="208"/>
    </row>
    <row r="47" spans="1:7" x14ac:dyDescent="0.25">
      <c r="A47" s="15" t="s">
        <v>687</v>
      </c>
    </row>
    <row r="48" spans="1:7" ht="15.75" thickBot="1" x14ac:dyDescent="0.3"/>
    <row r="49" spans="2:3" ht="77.25" thickBot="1" x14ac:dyDescent="0.3">
      <c r="B49" s="47" t="s">
        <v>670</v>
      </c>
      <c r="C49" s="48" t="s">
        <v>671</v>
      </c>
    </row>
    <row r="50" spans="2:3" ht="15.75" thickBot="1" x14ac:dyDescent="0.3">
      <c r="B50" s="34" t="s">
        <v>672</v>
      </c>
      <c r="C50" s="35">
        <v>0.1</v>
      </c>
    </row>
    <row r="51" spans="2:3" ht="15.75" thickBot="1" x14ac:dyDescent="0.3">
      <c r="B51" s="34" t="s">
        <v>673</v>
      </c>
      <c r="C51" s="35">
        <v>0.1</v>
      </c>
    </row>
    <row r="52" spans="2:3" ht="15.75" thickBot="1" x14ac:dyDescent="0.3">
      <c r="B52" s="34" t="s">
        <v>674</v>
      </c>
      <c r="C52" s="35">
        <v>0.1</v>
      </c>
    </row>
    <row r="53" spans="2:3" ht="15.75" thickBot="1" x14ac:dyDescent="0.3">
      <c r="B53" s="34" t="s">
        <v>675</v>
      </c>
      <c r="C53" s="35">
        <v>0.1</v>
      </c>
    </row>
    <row r="54" spans="2:3" ht="15.75" thickBot="1" x14ac:dyDescent="0.3">
      <c r="B54" s="34" t="s">
        <v>676</v>
      </c>
      <c r="C54" s="35">
        <v>0.1</v>
      </c>
    </row>
    <row r="55" spans="2:3" ht="15.75" thickBot="1" x14ac:dyDescent="0.3">
      <c r="B55" s="34" t="s">
        <v>677</v>
      </c>
      <c r="C55" s="35">
        <v>0.1</v>
      </c>
    </row>
    <row r="56" spans="2:3" ht="15.75" thickBot="1" x14ac:dyDescent="0.3">
      <c r="B56" s="34" t="s">
        <v>678</v>
      </c>
      <c r="C56" s="35">
        <v>0.1</v>
      </c>
    </row>
    <row r="57" spans="2:3" ht="15.75" thickBot="1" x14ac:dyDescent="0.3">
      <c r="B57" s="34" t="s">
        <v>689</v>
      </c>
      <c r="C57" s="35">
        <v>1</v>
      </c>
    </row>
    <row r="58" spans="2:3" ht="15.75" thickBot="1" x14ac:dyDescent="0.3">
      <c r="B58" s="34" t="s">
        <v>690</v>
      </c>
      <c r="C58" s="35">
        <v>1</v>
      </c>
    </row>
    <row r="59" spans="2:3" ht="15.75" thickBot="1" x14ac:dyDescent="0.3">
      <c r="B59" s="34" t="s">
        <v>691</v>
      </c>
      <c r="C59" s="35">
        <v>1</v>
      </c>
    </row>
    <row r="60" spans="2:3" ht="15.75" thickBot="1" x14ac:dyDescent="0.3">
      <c r="B60" s="34" t="s">
        <v>692</v>
      </c>
      <c r="C60" s="35">
        <v>1</v>
      </c>
    </row>
    <row r="61" spans="2:3" ht="15.75" thickBot="1" x14ac:dyDescent="0.3">
      <c r="B61" s="34" t="s">
        <v>693</v>
      </c>
      <c r="C61" s="35">
        <v>1</v>
      </c>
    </row>
    <row r="62" spans="2:3" ht="15.75" thickBot="1" x14ac:dyDescent="0.3">
      <c r="B62" s="34" t="s">
        <v>694</v>
      </c>
      <c r="C62" s="35">
        <v>1</v>
      </c>
    </row>
    <row r="63" spans="2:3" ht="15.75" thickBot="1" x14ac:dyDescent="0.3">
      <c r="B63" s="34" t="s">
        <v>695</v>
      </c>
      <c r="C63" s="35">
        <v>1</v>
      </c>
    </row>
    <row r="64" spans="2:3" ht="15.75" thickBot="1" x14ac:dyDescent="0.3">
      <c r="B64" s="34" t="s">
        <v>696</v>
      </c>
      <c r="C64" s="35">
        <v>0.1</v>
      </c>
    </row>
    <row r="65" spans="1:7" ht="15.75" thickBot="1" x14ac:dyDescent="0.3">
      <c r="B65" s="34" t="s">
        <v>199</v>
      </c>
      <c r="C65" s="35">
        <v>0.1</v>
      </c>
    </row>
    <row r="66" spans="1:7" ht="15.75" thickBot="1" x14ac:dyDescent="0.3">
      <c r="B66" s="34" t="s">
        <v>679</v>
      </c>
      <c r="C66" s="35">
        <v>0.1</v>
      </c>
    </row>
    <row r="67" spans="1:7" ht="15.75" thickBot="1" x14ac:dyDescent="0.3">
      <c r="B67" s="34" t="s">
        <v>680</v>
      </c>
      <c r="C67" s="35">
        <v>0.1</v>
      </c>
    </row>
    <row r="70" spans="1:7" x14ac:dyDescent="0.25">
      <c r="B70" s="51" t="s">
        <v>699</v>
      </c>
    </row>
    <row r="72" spans="1:7" x14ac:dyDescent="0.25">
      <c r="A72" s="10" t="s">
        <v>685</v>
      </c>
      <c r="B72" s="51"/>
      <c r="C72" s="51"/>
      <c r="D72" s="51"/>
      <c r="E72" s="51"/>
      <c r="F72" s="51"/>
      <c r="G72" s="51"/>
    </row>
    <row r="73" spans="1:7" x14ac:dyDescent="0.25">
      <c r="A73" s="10"/>
      <c r="B73" s="51"/>
      <c r="C73" s="51"/>
      <c r="D73" s="51"/>
      <c r="E73" s="51"/>
      <c r="F73" s="51"/>
      <c r="G73" s="51"/>
    </row>
    <row r="74" spans="1:7" x14ac:dyDescent="0.25">
      <c r="A74" s="51"/>
      <c r="B74" s="52" t="s">
        <v>564</v>
      </c>
      <c r="C74" s="53" t="s">
        <v>533</v>
      </c>
      <c r="D74" s="53" t="s">
        <v>362</v>
      </c>
      <c r="E74" s="53" t="s">
        <v>144</v>
      </c>
      <c r="F74" s="53" t="s">
        <v>155</v>
      </c>
      <c r="G74" s="53" t="s">
        <v>365</v>
      </c>
    </row>
    <row r="75" spans="1:7" x14ac:dyDescent="0.25">
      <c r="A75" s="51"/>
      <c r="B75" s="54" t="s">
        <v>672</v>
      </c>
      <c r="C75" s="55">
        <f t="shared" ref="C75:G84" si="0">(C25-C7)*$C50/100</f>
        <v>2.7460000000000004</v>
      </c>
      <c r="D75" s="55">
        <f t="shared" si="0"/>
        <v>18.369</v>
      </c>
      <c r="E75" s="55">
        <f t="shared" si="0"/>
        <v>19.829999999999998</v>
      </c>
      <c r="F75" s="55">
        <f t="shared" si="0"/>
        <v>5.2</v>
      </c>
      <c r="G75" s="55">
        <f t="shared" si="0"/>
        <v>11.378</v>
      </c>
    </row>
    <row r="76" spans="1:7" x14ac:dyDescent="0.25">
      <c r="A76" s="51"/>
      <c r="B76" s="54" t="s">
        <v>673</v>
      </c>
      <c r="C76" s="55">
        <f t="shared" si="0"/>
        <v>186.76900000000001</v>
      </c>
      <c r="D76" s="55">
        <f t="shared" si="0"/>
        <v>177.98600000000002</v>
      </c>
      <c r="E76" s="55">
        <f t="shared" si="0"/>
        <v>111.791</v>
      </c>
      <c r="F76" s="55">
        <f t="shared" si="0"/>
        <v>81.786000000000001</v>
      </c>
      <c r="G76" s="55">
        <f t="shared" si="0"/>
        <v>236.827</v>
      </c>
    </row>
    <row r="77" spans="1:7" x14ac:dyDescent="0.25">
      <c r="A77" s="51"/>
      <c r="B77" s="54" t="s">
        <v>674</v>
      </c>
      <c r="C77" s="55">
        <f t="shared" si="0"/>
        <v>29.067000000000004</v>
      </c>
      <c r="D77" s="55">
        <f t="shared" si="0"/>
        <v>43.119000000000007</v>
      </c>
      <c r="E77" s="55">
        <f t="shared" si="0"/>
        <v>83.048000000000016</v>
      </c>
      <c r="F77" s="55">
        <f t="shared" si="0"/>
        <v>86.251000000000005</v>
      </c>
      <c r="G77" s="55">
        <f t="shared" si="0"/>
        <v>72.249000000000009</v>
      </c>
    </row>
    <row r="78" spans="1:7" x14ac:dyDescent="0.25">
      <c r="A78" s="51"/>
      <c r="B78" s="54" t="s">
        <v>675</v>
      </c>
      <c r="C78" s="55">
        <f t="shared" si="0"/>
        <v>62.85</v>
      </c>
      <c r="D78" s="55">
        <f t="shared" si="0"/>
        <v>76.930000000000007</v>
      </c>
      <c r="E78" s="55">
        <f t="shared" si="0"/>
        <v>64.981000000000009</v>
      </c>
      <c r="F78" s="55">
        <f t="shared" si="0"/>
        <v>69.411000000000001</v>
      </c>
      <c r="G78" s="55">
        <f t="shared" si="0"/>
        <v>141.69499999999999</v>
      </c>
    </row>
    <row r="79" spans="1:7" x14ac:dyDescent="0.25">
      <c r="A79" s="51"/>
      <c r="B79" s="54" t="s">
        <v>676</v>
      </c>
      <c r="C79" s="55">
        <f t="shared" si="0"/>
        <v>10.545</v>
      </c>
      <c r="D79" s="55">
        <f t="shared" si="0"/>
        <v>7.0570000000000004</v>
      </c>
      <c r="E79" s="55">
        <f t="shared" si="0"/>
        <v>11.176000000000002</v>
      </c>
      <c r="F79" s="55">
        <f t="shared" si="0"/>
        <v>19.531000000000002</v>
      </c>
      <c r="G79" s="55">
        <f t="shared" si="0"/>
        <v>21.532000000000004</v>
      </c>
    </row>
    <row r="80" spans="1:7" x14ac:dyDescent="0.25">
      <c r="A80" s="51"/>
      <c r="B80" s="54" t="s">
        <v>677</v>
      </c>
      <c r="C80" s="55">
        <f t="shared" si="0"/>
        <v>45.505000000000003</v>
      </c>
      <c r="D80" s="55">
        <f t="shared" si="0"/>
        <v>45.364000000000004</v>
      </c>
      <c r="E80" s="55">
        <f t="shared" si="0"/>
        <v>50.741000000000007</v>
      </c>
      <c r="F80" s="55">
        <f t="shared" si="0"/>
        <v>71.176000000000002</v>
      </c>
      <c r="G80" s="55">
        <f t="shared" si="0"/>
        <v>87.763999999999996</v>
      </c>
    </row>
    <row r="81" spans="1:7" x14ac:dyDescent="0.25">
      <c r="A81" s="51"/>
      <c r="B81" s="54" t="s">
        <v>678</v>
      </c>
      <c r="C81" s="55">
        <f t="shared" si="0"/>
        <v>54.808</v>
      </c>
      <c r="D81" s="55">
        <f t="shared" si="0"/>
        <v>62.467000000000006</v>
      </c>
      <c r="E81" s="55">
        <f t="shared" si="0"/>
        <v>62.46200000000001</v>
      </c>
      <c r="F81" s="55">
        <f t="shared" si="0"/>
        <v>86.678000000000011</v>
      </c>
      <c r="G81" s="55">
        <f t="shared" si="0"/>
        <v>126.66800000000001</v>
      </c>
    </row>
    <row r="82" spans="1:7" x14ac:dyDescent="0.25">
      <c r="A82" s="51"/>
      <c r="B82" s="54" t="s">
        <v>689</v>
      </c>
      <c r="C82" s="55">
        <f t="shared" si="0"/>
        <v>1925.93</v>
      </c>
      <c r="D82" s="55">
        <f t="shared" si="0"/>
        <v>1297.56</v>
      </c>
      <c r="E82" s="55">
        <f t="shared" si="0"/>
        <v>1761.64</v>
      </c>
      <c r="F82" s="55">
        <f t="shared" si="0"/>
        <v>3236.75</v>
      </c>
      <c r="G82" s="55">
        <f t="shared" si="0"/>
        <v>2271.12</v>
      </c>
    </row>
    <row r="83" spans="1:7" x14ac:dyDescent="0.25">
      <c r="A83" s="51"/>
      <c r="B83" s="54" t="s">
        <v>690</v>
      </c>
      <c r="C83" s="55">
        <f t="shared" si="0"/>
        <v>205.34</v>
      </c>
      <c r="D83" s="55">
        <f t="shared" si="0"/>
        <v>275.19</v>
      </c>
      <c r="E83" s="55">
        <f t="shared" si="0"/>
        <v>131.6</v>
      </c>
      <c r="F83" s="55">
        <f t="shared" si="0"/>
        <v>160.97999999999999</v>
      </c>
      <c r="G83" s="55">
        <f t="shared" si="0"/>
        <v>70.069999999999993</v>
      </c>
    </row>
    <row r="84" spans="1:7" x14ac:dyDescent="0.25">
      <c r="A84" s="51"/>
      <c r="B84" s="54" t="s">
        <v>691</v>
      </c>
      <c r="C84" s="55">
        <f t="shared" si="0"/>
        <v>3.59</v>
      </c>
      <c r="D84" s="55">
        <f t="shared" si="0"/>
        <v>146.91</v>
      </c>
      <c r="E84" s="55">
        <f t="shared" si="0"/>
        <v>4.17</v>
      </c>
      <c r="F84" s="55">
        <f t="shared" si="0"/>
        <v>2.0699999999999998</v>
      </c>
      <c r="G84" s="55">
        <f t="shared" si="0"/>
        <v>1.64</v>
      </c>
    </row>
    <row r="85" spans="1:7" x14ac:dyDescent="0.25">
      <c r="A85" s="51"/>
      <c r="B85" s="54" t="s">
        <v>692</v>
      </c>
      <c r="C85" s="55">
        <f t="shared" ref="C85:G92" si="1">(C35-C17)*$C60/100</f>
        <v>0</v>
      </c>
      <c r="D85" s="55">
        <f t="shared" si="1"/>
        <v>0</v>
      </c>
      <c r="E85" s="55">
        <f t="shared" si="1"/>
        <v>0.78</v>
      </c>
      <c r="F85" s="55">
        <f t="shared" si="1"/>
        <v>0.26</v>
      </c>
      <c r="G85" s="55">
        <f t="shared" si="1"/>
        <v>0.25</v>
      </c>
    </row>
    <row r="86" spans="1:7" x14ac:dyDescent="0.25">
      <c r="A86" s="51"/>
      <c r="B86" s="54" t="s">
        <v>693</v>
      </c>
      <c r="C86" s="55">
        <f t="shared" si="1"/>
        <v>0</v>
      </c>
      <c r="D86" s="55">
        <f t="shared" si="1"/>
        <v>0</v>
      </c>
      <c r="E86" s="55">
        <f t="shared" si="1"/>
        <v>0</v>
      </c>
      <c r="F86" s="55">
        <f t="shared" si="1"/>
        <v>0.01</v>
      </c>
      <c r="G86" s="55">
        <f t="shared" si="1"/>
        <v>0.04</v>
      </c>
    </row>
    <row r="87" spans="1:7" x14ac:dyDescent="0.25">
      <c r="A87" s="51"/>
      <c r="B87" s="54" t="s">
        <v>694</v>
      </c>
      <c r="C87" s="55">
        <f t="shared" si="1"/>
        <v>1.23</v>
      </c>
      <c r="D87" s="55">
        <f t="shared" si="1"/>
        <v>2.56</v>
      </c>
      <c r="E87" s="55">
        <f t="shared" si="1"/>
        <v>8.52</v>
      </c>
      <c r="F87" s="55">
        <f t="shared" si="1"/>
        <v>1.65</v>
      </c>
      <c r="G87" s="55">
        <f t="shared" si="1"/>
        <v>40.81</v>
      </c>
    </row>
    <row r="88" spans="1:7" x14ac:dyDescent="0.25">
      <c r="A88" s="51"/>
      <c r="B88" s="54" t="s">
        <v>695</v>
      </c>
      <c r="C88" s="55">
        <f t="shared" si="1"/>
        <v>22.73</v>
      </c>
      <c r="D88" s="55">
        <f t="shared" si="1"/>
        <v>27.43</v>
      </c>
      <c r="E88" s="55">
        <f t="shared" si="1"/>
        <v>45.79</v>
      </c>
      <c r="F88" s="55">
        <f t="shared" si="1"/>
        <v>89.66</v>
      </c>
      <c r="G88" s="55">
        <f t="shared" si="1"/>
        <v>95.37</v>
      </c>
    </row>
    <row r="89" spans="1:7" x14ac:dyDescent="0.25">
      <c r="A89" s="51"/>
      <c r="B89" s="54" t="s">
        <v>696</v>
      </c>
      <c r="C89" s="55">
        <f t="shared" si="1"/>
        <v>72.962000000000003</v>
      </c>
      <c r="D89" s="55">
        <f t="shared" si="1"/>
        <v>77.516000000000005</v>
      </c>
      <c r="E89" s="55">
        <f t="shared" si="1"/>
        <v>63.329000000000008</v>
      </c>
      <c r="F89" s="55">
        <f t="shared" si="1"/>
        <v>84.49</v>
      </c>
      <c r="G89" s="55">
        <f t="shared" si="1"/>
        <v>96.183000000000007</v>
      </c>
    </row>
    <row r="90" spans="1:7" x14ac:dyDescent="0.25">
      <c r="A90" s="51"/>
      <c r="B90" s="54" t="s">
        <v>199</v>
      </c>
      <c r="C90" s="55">
        <f t="shared" si="1"/>
        <v>204.70100000000002</v>
      </c>
      <c r="D90" s="55">
        <f t="shared" si="1"/>
        <v>201.64100000000002</v>
      </c>
      <c r="E90" s="55">
        <f t="shared" si="1"/>
        <v>49.87700000000001</v>
      </c>
      <c r="F90" s="55">
        <f t="shared" si="1"/>
        <v>64.668000000000006</v>
      </c>
      <c r="G90" s="55">
        <f t="shared" si="1"/>
        <v>61.021000000000001</v>
      </c>
    </row>
    <row r="91" spans="1:7" x14ac:dyDescent="0.25">
      <c r="A91" s="51"/>
      <c r="B91" s="54" t="s">
        <v>679</v>
      </c>
      <c r="C91" s="55">
        <f t="shared" si="1"/>
        <v>0</v>
      </c>
      <c r="D91" s="55">
        <f t="shared" si="1"/>
        <v>0</v>
      </c>
      <c r="E91" s="55">
        <f t="shared" si="1"/>
        <v>0</v>
      </c>
      <c r="F91" s="55">
        <f t="shared" si="1"/>
        <v>0</v>
      </c>
      <c r="G91" s="55">
        <f t="shared" si="1"/>
        <v>0</v>
      </c>
    </row>
    <row r="92" spans="1:7" x14ac:dyDescent="0.25">
      <c r="A92" s="51"/>
      <c r="B92" s="54" t="s">
        <v>683</v>
      </c>
      <c r="C92" s="55">
        <f t="shared" si="1"/>
        <v>70.147999999999996</v>
      </c>
      <c r="D92" s="55">
        <f t="shared" si="1"/>
        <v>45.414000000000009</v>
      </c>
      <c r="E92" s="55">
        <f t="shared" si="1"/>
        <v>0.64900000000000002</v>
      </c>
      <c r="F92" s="55">
        <f t="shared" si="1"/>
        <v>3.49</v>
      </c>
      <c r="G92" s="55">
        <f t="shared" si="1"/>
        <v>37.477000000000004</v>
      </c>
    </row>
    <row r="93" spans="1:7" ht="16.5" x14ac:dyDescent="0.25">
      <c r="B93" s="56" t="s">
        <v>584</v>
      </c>
      <c r="C93" s="57">
        <f>SUM(C75:C92)</f>
        <v>2898.9210000000007</v>
      </c>
      <c r="D93" s="57">
        <f t="shared" ref="D93:G93" si="2">SUM(D75:D92)</f>
        <v>2505.5129999999999</v>
      </c>
      <c r="E93" s="57">
        <f t="shared" si="2"/>
        <v>2470.384</v>
      </c>
      <c r="F93" s="57">
        <f t="shared" si="2"/>
        <v>4064.0610000000001</v>
      </c>
      <c r="G93" s="57">
        <f t="shared" si="2"/>
        <v>3372.0939999999996</v>
      </c>
    </row>
    <row r="95" spans="1:7" x14ac:dyDescent="0.25">
      <c r="B95" s="42" t="s">
        <v>686</v>
      </c>
    </row>
  </sheetData>
  <mergeCells count="1">
    <mergeCell ref="A46:B46"/>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8"/>
  <sheetViews>
    <sheetView topLeftCell="K1" zoomScale="80" zoomScaleNormal="80" workbookViewId="0">
      <selection activeCell="B21" sqref="B21"/>
    </sheetView>
  </sheetViews>
  <sheetFormatPr defaultRowHeight="16.5" x14ac:dyDescent="0.3"/>
  <cols>
    <col min="1" max="1" width="49.5703125" style="33" customWidth="1"/>
    <col min="2" max="2" width="41.85546875" style="33" bestFit="1" customWidth="1"/>
    <col min="3" max="3" width="37.42578125" style="33" bestFit="1" customWidth="1"/>
    <col min="4" max="4" width="31.5703125" style="33" customWidth="1"/>
    <col min="5" max="5" width="39.85546875" style="33" bestFit="1" customWidth="1"/>
    <col min="6" max="6" width="41.7109375" style="33" bestFit="1" customWidth="1"/>
    <col min="7" max="7" width="25.28515625" style="33" customWidth="1"/>
    <col min="8" max="8" width="9.140625" style="33"/>
    <col min="9" max="9" width="39.7109375" style="33" bestFit="1" customWidth="1"/>
    <col min="10" max="10" width="41.85546875" style="33" customWidth="1"/>
    <col min="11" max="11" width="15.7109375" style="33" bestFit="1" customWidth="1"/>
    <col min="12" max="12" width="9.140625" style="33"/>
    <col min="13" max="13" width="39.7109375" style="33" bestFit="1" customWidth="1"/>
    <col min="14" max="14" width="41.85546875" style="33" bestFit="1" customWidth="1"/>
    <col min="15" max="15" width="15.7109375" style="33" bestFit="1" customWidth="1"/>
    <col min="16" max="16" width="9.140625" style="33"/>
    <col min="17" max="17" width="39.7109375" style="33" bestFit="1" customWidth="1"/>
    <col min="18" max="18" width="41.85546875" style="33" bestFit="1" customWidth="1"/>
    <col min="19" max="19" width="15.7109375" style="33" bestFit="1" customWidth="1"/>
    <col min="20" max="16384" width="9.140625" style="33"/>
  </cols>
  <sheetData>
    <row r="1" spans="1:6" x14ac:dyDescent="0.3">
      <c r="A1" s="33" t="s">
        <v>751</v>
      </c>
    </row>
    <row r="3" spans="1:6" x14ac:dyDescent="0.3">
      <c r="A3" s="64" t="s">
        <v>538</v>
      </c>
    </row>
    <row r="5" spans="1:6" x14ac:dyDescent="0.3">
      <c r="A5" s="64" t="s">
        <v>631</v>
      </c>
    </row>
    <row r="6" spans="1:6" x14ac:dyDescent="0.3">
      <c r="A6" s="110" t="s">
        <v>634</v>
      </c>
    </row>
    <row r="7" spans="1:6" ht="33" x14ac:dyDescent="0.3">
      <c r="A7" s="89" t="s">
        <v>201</v>
      </c>
      <c r="B7" s="89" t="s">
        <v>202</v>
      </c>
      <c r="C7" s="89" t="s">
        <v>212</v>
      </c>
      <c r="D7" s="90" t="s">
        <v>632</v>
      </c>
      <c r="E7" s="90" t="s">
        <v>752</v>
      </c>
      <c r="F7" s="91" t="s">
        <v>633</v>
      </c>
    </row>
    <row r="8" spans="1:6" x14ac:dyDescent="0.3">
      <c r="A8" s="92" t="s">
        <v>539</v>
      </c>
      <c r="B8" s="93">
        <v>40003031676</v>
      </c>
      <c r="C8" s="94" t="s">
        <v>540</v>
      </c>
      <c r="D8" s="93" t="s">
        <v>443</v>
      </c>
      <c r="E8" s="93">
        <v>10000</v>
      </c>
      <c r="F8" s="93">
        <f>E8*15/100</f>
        <v>1500</v>
      </c>
    </row>
    <row r="9" spans="1:6" x14ac:dyDescent="0.3">
      <c r="A9" s="92" t="s">
        <v>541</v>
      </c>
      <c r="B9" s="95">
        <v>40003793634</v>
      </c>
      <c r="C9" s="94" t="s">
        <v>542</v>
      </c>
      <c r="D9" s="93" t="s">
        <v>442</v>
      </c>
      <c r="E9" s="93" t="s">
        <v>531</v>
      </c>
      <c r="F9" s="93" t="s">
        <v>0</v>
      </c>
    </row>
    <row r="10" spans="1:6" x14ac:dyDescent="0.3">
      <c r="A10" s="92" t="s">
        <v>543</v>
      </c>
      <c r="B10" s="95">
        <v>44103028772</v>
      </c>
      <c r="C10" s="94" t="s">
        <v>544</v>
      </c>
      <c r="D10" s="93" t="s">
        <v>545</v>
      </c>
      <c r="E10" s="93" t="s">
        <v>0</v>
      </c>
      <c r="F10" s="93" t="s">
        <v>0</v>
      </c>
    </row>
    <row r="12" spans="1:6" x14ac:dyDescent="0.3">
      <c r="A12" s="33" t="s">
        <v>651</v>
      </c>
    </row>
    <row r="13" spans="1:6" x14ac:dyDescent="0.3">
      <c r="A13" s="33" t="s">
        <v>652</v>
      </c>
    </row>
    <row r="14" spans="1:6" x14ac:dyDescent="0.3">
      <c r="A14" s="33" t="s">
        <v>753</v>
      </c>
    </row>
    <row r="15" spans="1:6" x14ac:dyDescent="0.3">
      <c r="A15" s="110"/>
    </row>
    <row r="17" spans="1:19" x14ac:dyDescent="0.3">
      <c r="A17" s="64" t="s">
        <v>754</v>
      </c>
    </row>
    <row r="18" spans="1:19" x14ac:dyDescent="0.3">
      <c r="A18" s="64" t="s">
        <v>550</v>
      </c>
    </row>
    <row r="19" spans="1:19" x14ac:dyDescent="0.3">
      <c r="A19" s="110" t="s">
        <v>327</v>
      </c>
    </row>
    <row r="20" spans="1:19" x14ac:dyDescent="0.3">
      <c r="A20" s="96" t="s">
        <v>536</v>
      </c>
      <c r="B20" s="97" t="s">
        <v>533</v>
      </c>
      <c r="C20" s="97" t="s">
        <v>362</v>
      </c>
      <c r="D20" s="97" t="s">
        <v>363</v>
      </c>
      <c r="E20" s="97" t="s">
        <v>364</v>
      </c>
      <c r="F20" s="97" t="s">
        <v>365</v>
      </c>
      <c r="I20" s="64"/>
      <c r="M20" s="64"/>
      <c r="Q20" s="64"/>
    </row>
    <row r="21" spans="1:19" x14ac:dyDescent="0.3">
      <c r="A21" s="92" t="s">
        <v>549</v>
      </c>
      <c r="B21" s="98">
        <v>7887.85</v>
      </c>
      <c r="C21" s="98">
        <v>8726.1200000000008</v>
      </c>
      <c r="D21" s="99">
        <v>9208.36</v>
      </c>
      <c r="E21" s="99">
        <v>9979.5400000000009</v>
      </c>
      <c r="F21" s="100">
        <v>9242.6380000000008</v>
      </c>
      <c r="G21" s="101"/>
      <c r="I21" s="102"/>
      <c r="J21" s="102"/>
      <c r="K21" s="102"/>
      <c r="M21" s="102"/>
      <c r="N21" s="102"/>
      <c r="O21" s="102"/>
      <c r="Q21" s="102"/>
      <c r="R21" s="102"/>
      <c r="S21" s="102"/>
    </row>
    <row r="22" spans="1:19" x14ac:dyDescent="0.3">
      <c r="A22" s="103" t="s">
        <v>635</v>
      </c>
      <c r="B22" s="104">
        <f>B21*15/100</f>
        <v>1183.1775</v>
      </c>
      <c r="C22" s="104">
        <f>C21*15/100</f>
        <v>1308.9180000000001</v>
      </c>
      <c r="D22" s="104">
        <f>D21*15/100</f>
        <v>1381.2540000000001</v>
      </c>
      <c r="E22" s="104">
        <f>E21*15/100</f>
        <v>1496.931</v>
      </c>
      <c r="F22" s="104">
        <f>F21*15/100</f>
        <v>1386.3957</v>
      </c>
      <c r="G22" s="105"/>
      <c r="J22" s="105"/>
      <c r="K22" s="105"/>
      <c r="N22" s="105"/>
      <c r="O22" s="105"/>
      <c r="R22" s="105"/>
      <c r="S22" s="105"/>
    </row>
    <row r="23" spans="1:19" ht="18.75" customHeight="1" x14ac:dyDescent="0.3">
      <c r="B23" s="105"/>
      <c r="C23" s="106"/>
      <c r="E23" s="107"/>
      <c r="F23" s="105"/>
      <c r="G23" s="106"/>
      <c r="I23" s="107"/>
      <c r="J23" s="105"/>
      <c r="K23" s="106"/>
      <c r="M23" s="107"/>
      <c r="N23" s="105"/>
      <c r="O23" s="106"/>
      <c r="Q23" s="107"/>
      <c r="R23" s="105"/>
      <c r="S23" s="108"/>
    </row>
    <row r="24" spans="1:19" ht="16.5" customHeight="1" x14ac:dyDescent="0.3">
      <c r="A24" s="33" t="s">
        <v>753</v>
      </c>
      <c r="B24" s="105"/>
      <c r="C24" s="109"/>
      <c r="E24" s="107"/>
      <c r="F24" s="105"/>
      <c r="G24" s="106"/>
      <c r="I24" s="107"/>
      <c r="J24" s="105"/>
      <c r="K24" s="119"/>
      <c r="M24" s="107"/>
      <c r="N24" s="105"/>
      <c r="O24" s="109"/>
      <c r="Q24" s="107"/>
      <c r="R24" s="105"/>
      <c r="S24" s="120"/>
    </row>
    <row r="25" spans="1:19" ht="16.5" customHeight="1" x14ac:dyDescent="0.3">
      <c r="A25" s="110"/>
      <c r="B25" s="105"/>
      <c r="C25" s="109"/>
      <c r="E25" s="107"/>
      <c r="F25" s="105"/>
      <c r="G25" s="106"/>
      <c r="I25" s="107"/>
      <c r="J25" s="105"/>
      <c r="K25" s="119"/>
      <c r="M25" s="107"/>
      <c r="N25" s="105"/>
      <c r="O25" s="109"/>
      <c r="Q25" s="107"/>
      <c r="R25" s="105"/>
      <c r="S25" s="120"/>
    </row>
    <row r="26" spans="1:19" ht="16.5" customHeight="1" x14ac:dyDescent="0.3">
      <c r="A26" s="110"/>
      <c r="B26" s="105"/>
      <c r="C26" s="109"/>
      <c r="E26" s="107"/>
      <c r="F26" s="105"/>
      <c r="G26" s="106"/>
      <c r="I26" s="107"/>
      <c r="J26" s="105"/>
      <c r="K26" s="119"/>
      <c r="M26" s="107"/>
      <c r="N26" s="105"/>
      <c r="O26" s="109"/>
      <c r="Q26" s="107"/>
      <c r="R26" s="105"/>
      <c r="S26" s="120"/>
    </row>
    <row r="28" spans="1:19" x14ac:dyDescent="0.3">
      <c r="A28" s="64" t="s">
        <v>755</v>
      </c>
    </row>
    <row r="29" spans="1:19" x14ac:dyDescent="0.3">
      <c r="A29" s="110" t="s">
        <v>764</v>
      </c>
    </row>
    <row r="30" spans="1:19" x14ac:dyDescent="0.3">
      <c r="A30" s="110"/>
    </row>
    <row r="31" spans="1:19" x14ac:dyDescent="0.3">
      <c r="A31" s="96" t="s">
        <v>536</v>
      </c>
      <c r="B31" s="97" t="s">
        <v>533</v>
      </c>
      <c r="C31" s="97" t="s">
        <v>362</v>
      </c>
      <c r="D31" s="97" t="s">
        <v>363</v>
      </c>
      <c r="E31" s="97" t="s">
        <v>364</v>
      </c>
      <c r="F31" s="111" t="s">
        <v>365</v>
      </c>
    </row>
    <row r="32" spans="1:19" x14ac:dyDescent="0.3">
      <c r="A32" s="92" t="s">
        <v>756</v>
      </c>
      <c r="B32" s="93" t="s">
        <v>757</v>
      </c>
      <c r="C32" s="93" t="s">
        <v>757</v>
      </c>
      <c r="D32" s="93" t="s">
        <v>757</v>
      </c>
      <c r="E32" s="93" t="s">
        <v>757</v>
      </c>
      <c r="F32" s="93" t="s">
        <v>757</v>
      </c>
    </row>
    <row r="33" spans="1:6" x14ac:dyDescent="0.3">
      <c r="A33" s="92" t="s">
        <v>758</v>
      </c>
      <c r="B33" s="112">
        <v>3.5</v>
      </c>
      <c r="C33" s="112">
        <v>3.5</v>
      </c>
      <c r="D33" s="112">
        <v>3.5</v>
      </c>
      <c r="E33" s="112">
        <v>3.5</v>
      </c>
      <c r="F33" s="93">
        <v>3.5</v>
      </c>
    </row>
    <row r="34" spans="1:6" x14ac:dyDescent="0.3">
      <c r="A34" s="33" t="s">
        <v>759</v>
      </c>
    </row>
    <row r="35" spans="1:6" x14ac:dyDescent="0.3">
      <c r="A35" s="33" t="s">
        <v>765</v>
      </c>
    </row>
    <row r="38" spans="1:6" s="114" customFormat="1" x14ac:dyDescent="0.3">
      <c r="A38" s="113" t="s">
        <v>760</v>
      </c>
    </row>
    <row r="39" spans="1:6" x14ac:dyDescent="0.3">
      <c r="A39" s="115" t="s">
        <v>761</v>
      </c>
      <c r="B39" s="116" t="s">
        <v>533</v>
      </c>
      <c r="C39" s="116" t="s">
        <v>362</v>
      </c>
      <c r="D39" s="116" t="s">
        <v>363</v>
      </c>
      <c r="E39" s="116" t="s">
        <v>364</v>
      </c>
      <c r="F39" s="116" t="s">
        <v>365</v>
      </c>
    </row>
    <row r="40" spans="1:6" x14ac:dyDescent="0.3">
      <c r="A40" s="92" t="s">
        <v>553</v>
      </c>
      <c r="B40" s="98">
        <f>B22</f>
        <v>1183.1775</v>
      </c>
      <c r="C40" s="98">
        <f t="shared" ref="C40:F40" si="0">C22</f>
        <v>1308.9180000000001</v>
      </c>
      <c r="D40" s="98">
        <f t="shared" si="0"/>
        <v>1381.2540000000001</v>
      </c>
      <c r="E40" s="98">
        <f t="shared" si="0"/>
        <v>1496.931</v>
      </c>
      <c r="F40" s="98">
        <f t="shared" si="0"/>
        <v>1386.3957</v>
      </c>
    </row>
    <row r="41" spans="1:6" x14ac:dyDescent="0.3">
      <c r="A41" s="92" t="s">
        <v>756</v>
      </c>
      <c r="B41" s="98" t="s">
        <v>757</v>
      </c>
      <c r="C41" s="98" t="s">
        <v>757</v>
      </c>
      <c r="D41" s="98" t="s">
        <v>757</v>
      </c>
      <c r="E41" s="98" t="s">
        <v>757</v>
      </c>
      <c r="F41" s="98" t="s">
        <v>757</v>
      </c>
    </row>
    <row r="42" spans="1:6" x14ac:dyDescent="0.3">
      <c r="A42" s="92" t="s">
        <v>758</v>
      </c>
      <c r="B42" s="112">
        <f>B33</f>
        <v>3.5</v>
      </c>
      <c r="C42" s="112">
        <f t="shared" ref="C42:F42" si="1">C33</f>
        <v>3.5</v>
      </c>
      <c r="D42" s="112">
        <f t="shared" si="1"/>
        <v>3.5</v>
      </c>
      <c r="E42" s="112">
        <f t="shared" si="1"/>
        <v>3.5</v>
      </c>
      <c r="F42" s="112">
        <f t="shared" si="1"/>
        <v>3.5</v>
      </c>
    </row>
    <row r="43" spans="1:6" x14ac:dyDescent="0.3">
      <c r="A43" s="117" t="s">
        <v>762</v>
      </c>
      <c r="B43" s="118">
        <f>SUM(B40:B42)</f>
        <v>1186.6775</v>
      </c>
      <c r="C43" s="118">
        <f t="shared" ref="C43:F43" si="2">SUM(C40:C42)</f>
        <v>1312.4180000000001</v>
      </c>
      <c r="D43" s="118">
        <f t="shared" si="2"/>
        <v>1384.7540000000001</v>
      </c>
      <c r="E43" s="118">
        <f t="shared" si="2"/>
        <v>1500.431</v>
      </c>
      <c r="F43" s="118">
        <f t="shared" si="2"/>
        <v>1389.8957</v>
      </c>
    </row>
    <row r="44" spans="1:6" x14ac:dyDescent="0.3">
      <c r="A44" s="33" t="s">
        <v>763</v>
      </c>
    </row>
    <row r="45" spans="1:6" x14ac:dyDescent="0.3">
      <c r="A45" s="33" t="s">
        <v>765</v>
      </c>
    </row>
    <row r="46" spans="1:6" x14ac:dyDescent="0.3">
      <c r="A46" s="110"/>
    </row>
    <row r="47" spans="1:6" x14ac:dyDescent="0.3">
      <c r="A47" s="110"/>
    </row>
    <row r="49" spans="1:1" x14ac:dyDescent="0.3">
      <c r="A49" s="110"/>
    </row>
    <row r="51" spans="1:1" x14ac:dyDescent="0.3">
      <c r="A51" s="64"/>
    </row>
    <row r="54" spans="1:1" x14ac:dyDescent="0.3">
      <c r="A54" s="121"/>
    </row>
    <row r="55" spans="1:1" x14ac:dyDescent="0.3">
      <c r="A55" s="121"/>
    </row>
    <row r="56" spans="1:1" x14ac:dyDescent="0.3">
      <c r="A56" s="122"/>
    </row>
    <row r="57" spans="1:1" x14ac:dyDescent="0.3">
      <c r="A57" s="122"/>
    </row>
    <row r="58" spans="1:1" x14ac:dyDescent="0.3">
      <c r="A58" s="122"/>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0"/>
  <sheetViews>
    <sheetView workbookViewId="0">
      <selection activeCell="B14" sqref="B14"/>
    </sheetView>
  </sheetViews>
  <sheetFormatPr defaultRowHeight="15" x14ac:dyDescent="0.25"/>
  <cols>
    <col min="2" max="2" width="37.42578125" customWidth="1"/>
    <col min="3" max="7" width="10.7109375" customWidth="1"/>
  </cols>
  <sheetData>
    <row r="1" spans="1:7" x14ac:dyDescent="0.25">
      <c r="A1" s="65" t="s">
        <v>703</v>
      </c>
      <c r="B1" s="51"/>
      <c r="C1" s="51"/>
      <c r="D1" s="51"/>
      <c r="E1" s="51"/>
    </row>
    <row r="2" spans="1:7" x14ac:dyDescent="0.25">
      <c r="A2" s="66" t="s">
        <v>702</v>
      </c>
      <c r="B2" s="51"/>
      <c r="C2" s="51"/>
      <c r="D2" s="51"/>
      <c r="E2" s="51"/>
    </row>
    <row r="3" spans="1:7" x14ac:dyDescent="0.25">
      <c r="A3" s="51"/>
      <c r="B3" s="58" t="s">
        <v>701</v>
      </c>
      <c r="C3" s="59">
        <v>2018</v>
      </c>
      <c r="D3" s="59">
        <v>2019</v>
      </c>
      <c r="E3" s="60">
        <v>2020</v>
      </c>
      <c r="F3" s="60">
        <v>2021</v>
      </c>
      <c r="G3" s="60">
        <v>2022</v>
      </c>
    </row>
    <row r="4" spans="1:7" x14ac:dyDescent="0.25">
      <c r="A4" s="51"/>
      <c r="B4" s="63" t="s">
        <v>704</v>
      </c>
      <c r="C4" s="55">
        <v>115</v>
      </c>
      <c r="D4" s="55">
        <v>50.059999999999995</v>
      </c>
      <c r="E4" s="55">
        <v>117.52</v>
      </c>
      <c r="F4" s="55">
        <v>444.78</v>
      </c>
      <c r="G4" s="55">
        <v>400.83</v>
      </c>
    </row>
    <row r="5" spans="1:7" x14ac:dyDescent="0.25">
      <c r="A5" s="51"/>
      <c r="B5" s="63" t="s">
        <v>700</v>
      </c>
      <c r="C5" s="55">
        <v>85463.15789473684</v>
      </c>
      <c r="D5" s="55">
        <v>580094.73684210528</v>
      </c>
      <c r="E5" s="55">
        <v>99694.736842105267</v>
      </c>
      <c r="F5" s="55">
        <v>98902.631578947374</v>
      </c>
      <c r="G5" s="55">
        <v>112334.21052631579</v>
      </c>
    </row>
    <row r="6" spans="1:7" x14ac:dyDescent="0.25">
      <c r="A6" s="51"/>
      <c r="B6" s="51"/>
      <c r="C6" s="51"/>
      <c r="D6" s="51"/>
      <c r="E6" s="51"/>
    </row>
    <row r="7" spans="1:7" x14ac:dyDescent="0.25">
      <c r="A7" s="51"/>
      <c r="B7" s="51"/>
      <c r="C7" s="51"/>
      <c r="D7" s="51"/>
      <c r="E7" s="51"/>
    </row>
    <row r="8" spans="1:7" x14ac:dyDescent="0.25">
      <c r="A8" s="10" t="s">
        <v>709</v>
      </c>
      <c r="B8" s="51"/>
      <c r="C8" s="51"/>
      <c r="D8" s="51"/>
      <c r="E8" s="51"/>
    </row>
    <row r="9" spans="1:7" x14ac:dyDescent="0.25">
      <c r="A9" s="51"/>
      <c r="B9" s="58" t="s">
        <v>701</v>
      </c>
      <c r="C9" s="59">
        <v>2018</v>
      </c>
      <c r="D9" s="59">
        <v>2019</v>
      </c>
      <c r="E9" s="60">
        <v>2020</v>
      </c>
      <c r="F9" s="60">
        <v>2021</v>
      </c>
      <c r="G9" s="60">
        <v>2022</v>
      </c>
    </row>
    <row r="10" spans="1:7" ht="26.25" x14ac:dyDescent="0.25">
      <c r="A10" s="51"/>
      <c r="B10" s="61" t="s">
        <v>706</v>
      </c>
      <c r="C10" s="62">
        <f>C4*2/100</f>
        <v>2.2999999999999998</v>
      </c>
      <c r="D10" s="62">
        <f t="shared" ref="D10:G10" si="0">D4*2/100</f>
        <v>1.0011999999999999</v>
      </c>
      <c r="E10" s="62">
        <f t="shared" si="0"/>
        <v>2.3504</v>
      </c>
      <c r="F10" s="62">
        <f t="shared" si="0"/>
        <v>8.8956</v>
      </c>
      <c r="G10" s="62">
        <f t="shared" si="0"/>
        <v>8.0166000000000004</v>
      </c>
    </row>
    <row r="11" spans="1:7" ht="26.25" x14ac:dyDescent="0.25">
      <c r="A11" s="51"/>
      <c r="B11" s="61" t="s">
        <v>707</v>
      </c>
      <c r="C11" s="62">
        <f>C5*0.038*0.005</f>
        <v>16.238</v>
      </c>
      <c r="D11" s="62">
        <f t="shared" ref="D11:G11" si="1">D5*0.038*0.005</f>
        <v>110.21799999999999</v>
      </c>
      <c r="E11" s="62">
        <f t="shared" si="1"/>
        <v>18.942</v>
      </c>
      <c r="F11" s="62">
        <f t="shared" si="1"/>
        <v>18.791500000000003</v>
      </c>
      <c r="G11" s="62">
        <f t="shared" si="1"/>
        <v>21.343499999999999</v>
      </c>
    </row>
    <row r="12" spans="1:7" ht="26.25" x14ac:dyDescent="0.25">
      <c r="A12" s="51"/>
      <c r="B12" s="61" t="s">
        <v>737</v>
      </c>
      <c r="C12" s="62">
        <f>C10+C11</f>
        <v>18.538</v>
      </c>
      <c r="D12" s="62">
        <f t="shared" ref="D12:G12" si="2">D10+D11</f>
        <v>111.21919999999999</v>
      </c>
      <c r="E12" s="62">
        <f t="shared" si="2"/>
        <v>21.292400000000001</v>
      </c>
      <c r="F12" s="62">
        <f t="shared" si="2"/>
        <v>27.687100000000001</v>
      </c>
      <c r="G12" s="62">
        <f t="shared" si="2"/>
        <v>29.360099999999999</v>
      </c>
    </row>
    <row r="13" spans="1:7" x14ac:dyDescent="0.25">
      <c r="A13" s="51"/>
      <c r="B13" s="51"/>
      <c r="C13" s="51"/>
      <c r="D13" s="51"/>
      <c r="E13" s="51"/>
    </row>
    <row r="14" spans="1:7" ht="16.5" x14ac:dyDescent="0.3">
      <c r="A14" s="51"/>
      <c r="B14" s="192" t="s">
        <v>772</v>
      </c>
      <c r="C14" s="51"/>
      <c r="D14" s="51"/>
      <c r="E14" s="51"/>
    </row>
    <row r="15" spans="1:7" x14ac:dyDescent="0.25">
      <c r="A15" s="51"/>
      <c r="B15" s="51" t="s">
        <v>766</v>
      </c>
      <c r="C15" s="51"/>
      <c r="D15" s="51"/>
      <c r="E15" s="51"/>
    </row>
    <row r="16" spans="1:7" x14ac:dyDescent="0.25">
      <c r="A16" s="51"/>
      <c r="B16" s="51" t="s">
        <v>767</v>
      </c>
      <c r="C16" s="51"/>
      <c r="D16" s="51"/>
      <c r="E16" s="51"/>
    </row>
    <row r="17" spans="1:5" ht="15" customHeight="1" x14ac:dyDescent="0.25">
      <c r="A17" s="51"/>
      <c r="B17" s="51" t="s">
        <v>705</v>
      </c>
      <c r="C17" s="51"/>
      <c r="D17" s="51"/>
      <c r="E17" s="51"/>
    </row>
    <row r="18" spans="1:5" ht="15" customHeight="1" x14ac:dyDescent="0.25">
      <c r="A18" s="51"/>
      <c r="B18" s="51" t="s">
        <v>708</v>
      </c>
      <c r="C18" s="51"/>
      <c r="D18" s="51"/>
      <c r="E18" s="51"/>
    </row>
    <row r="19" spans="1:5" ht="15" customHeight="1" x14ac:dyDescent="0.25">
      <c r="A19" s="51"/>
      <c r="B19" s="51"/>
      <c r="C19" s="51"/>
      <c r="D19" s="51"/>
      <c r="E19" s="51"/>
    </row>
    <row r="20" spans="1:5" ht="15.75" customHeight="1" x14ac:dyDescent="0.25">
      <c r="A20" s="51"/>
      <c r="B20" s="51" t="s">
        <v>768</v>
      </c>
      <c r="C20" s="51"/>
      <c r="D20" s="51"/>
      <c r="E20" s="5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8"/>
  <sheetViews>
    <sheetView topLeftCell="A22" zoomScale="80" zoomScaleNormal="80" workbookViewId="0">
      <selection activeCell="A29" sqref="A29"/>
    </sheetView>
  </sheetViews>
  <sheetFormatPr defaultRowHeight="16.5" x14ac:dyDescent="0.3"/>
  <cols>
    <col min="1" max="1" width="71.42578125" style="33" customWidth="1"/>
    <col min="2" max="2" width="48" style="33" bestFit="1" customWidth="1"/>
    <col min="3" max="3" width="34.42578125" style="33" bestFit="1" customWidth="1"/>
    <col min="4" max="4" width="31.5703125" style="33" customWidth="1"/>
    <col min="5" max="5" width="48.42578125" style="33" bestFit="1" customWidth="1"/>
    <col min="6" max="6" width="48" style="33" bestFit="1" customWidth="1"/>
    <col min="7" max="7" width="25.28515625" style="33" customWidth="1"/>
    <col min="8" max="8" width="9.140625" style="33"/>
    <col min="9" max="9" width="39.7109375" style="33" bestFit="1" customWidth="1"/>
    <col min="10" max="10" width="41.85546875" style="33" customWidth="1"/>
    <col min="11" max="11" width="15.7109375" style="33" bestFit="1" customWidth="1"/>
    <col min="12" max="12" width="9.140625" style="33"/>
    <col min="13" max="13" width="39.7109375" style="33" bestFit="1" customWidth="1"/>
    <col min="14" max="14" width="48.42578125" style="33" bestFit="1" customWidth="1"/>
    <col min="15" max="15" width="15.7109375" style="33" bestFit="1" customWidth="1"/>
    <col min="16" max="16" width="9.140625" style="33"/>
    <col min="17" max="17" width="39.7109375" style="33" bestFit="1" customWidth="1"/>
    <col min="18" max="18" width="48.42578125" style="33" bestFit="1" customWidth="1"/>
    <col min="19" max="19" width="15.7109375" style="33" bestFit="1" customWidth="1"/>
    <col min="20" max="16384" width="9.140625" style="33"/>
  </cols>
  <sheetData>
    <row r="1" spans="1:6" x14ac:dyDescent="0.3">
      <c r="A1" s="64" t="s">
        <v>532</v>
      </c>
    </row>
    <row r="3" spans="1:6" x14ac:dyDescent="0.3">
      <c r="A3" s="64" t="s">
        <v>636</v>
      </c>
    </row>
    <row r="4" spans="1:6" x14ac:dyDescent="0.3">
      <c r="A4" s="33" t="s">
        <v>634</v>
      </c>
    </row>
    <row r="5" spans="1:6" x14ac:dyDescent="0.3">
      <c r="A5" s="89" t="s">
        <v>201</v>
      </c>
      <c r="B5" s="89" t="s">
        <v>202</v>
      </c>
      <c r="C5" s="89" t="s">
        <v>212</v>
      </c>
      <c r="D5" s="91" t="s">
        <v>640</v>
      </c>
      <c r="E5" s="89" t="s">
        <v>641</v>
      </c>
      <c r="F5" s="89" t="s">
        <v>519</v>
      </c>
    </row>
    <row r="6" spans="1:6" x14ac:dyDescent="0.3">
      <c r="A6" s="92" t="s">
        <v>520</v>
      </c>
      <c r="B6" s="93">
        <v>42403013903</v>
      </c>
      <c r="C6" s="92" t="s">
        <v>521</v>
      </c>
      <c r="D6" s="93">
        <v>4.1500000000000004</v>
      </c>
      <c r="E6" s="93" t="s">
        <v>524</v>
      </c>
      <c r="F6" s="93">
        <v>30</v>
      </c>
    </row>
    <row r="7" spans="1:6" x14ac:dyDescent="0.3">
      <c r="A7" s="92" t="s">
        <v>534</v>
      </c>
      <c r="B7" s="95">
        <v>41503002466</v>
      </c>
      <c r="C7" s="94" t="s">
        <v>522</v>
      </c>
      <c r="D7" s="93" t="s">
        <v>523</v>
      </c>
      <c r="E7" s="93" t="s">
        <v>525</v>
      </c>
      <c r="F7" s="93">
        <v>60</v>
      </c>
    </row>
    <row r="8" spans="1:6" x14ac:dyDescent="0.3">
      <c r="A8" s="92" t="s">
        <v>527</v>
      </c>
      <c r="B8" s="93">
        <v>41503019443</v>
      </c>
      <c r="C8" s="94" t="s">
        <v>529</v>
      </c>
      <c r="D8" s="93">
        <v>4.2</v>
      </c>
      <c r="E8" s="93" t="s">
        <v>530</v>
      </c>
      <c r="F8" s="93">
        <v>7.3</v>
      </c>
    </row>
    <row r="9" spans="1:6" x14ac:dyDescent="0.3">
      <c r="A9" s="92" t="s">
        <v>526</v>
      </c>
      <c r="B9" s="93">
        <v>41503040523</v>
      </c>
      <c r="C9" s="92" t="s">
        <v>528</v>
      </c>
      <c r="D9" s="93">
        <v>4.1500000000000004</v>
      </c>
      <c r="E9" s="93" t="s">
        <v>637</v>
      </c>
      <c r="F9" s="93" t="s">
        <v>637</v>
      </c>
    </row>
    <row r="11" spans="1:6" x14ac:dyDescent="0.3">
      <c r="A11" s="33" t="s">
        <v>651</v>
      </c>
    </row>
    <row r="12" spans="1:6" x14ac:dyDescent="0.3">
      <c r="A12" s="33" t="s">
        <v>652</v>
      </c>
    </row>
    <row r="15" spans="1:6" x14ac:dyDescent="0.3">
      <c r="A15" s="64" t="s">
        <v>638</v>
      </c>
    </row>
    <row r="16" spans="1:6" x14ac:dyDescent="0.3">
      <c r="A16" s="33" t="s">
        <v>327</v>
      </c>
    </row>
    <row r="17" spans="1:19" x14ac:dyDescent="0.3">
      <c r="A17" s="64" t="s">
        <v>533</v>
      </c>
      <c r="E17" s="64" t="s">
        <v>362</v>
      </c>
      <c r="I17" s="64" t="s">
        <v>363</v>
      </c>
      <c r="M17" s="64" t="s">
        <v>364</v>
      </c>
      <c r="Q17" s="64" t="s">
        <v>365</v>
      </c>
    </row>
    <row r="18" spans="1:19" x14ac:dyDescent="0.3">
      <c r="A18" s="89" t="s">
        <v>201</v>
      </c>
      <c r="B18" s="141" t="s">
        <v>641</v>
      </c>
      <c r="C18" s="142" t="s">
        <v>450</v>
      </c>
      <c r="E18" s="143" t="s">
        <v>201</v>
      </c>
      <c r="F18" s="141" t="s">
        <v>641</v>
      </c>
      <c r="G18" s="143" t="s">
        <v>450</v>
      </c>
      <c r="I18" s="89" t="s">
        <v>201</v>
      </c>
      <c r="J18" s="141" t="s">
        <v>641</v>
      </c>
      <c r="K18" s="141" t="s">
        <v>450</v>
      </c>
      <c r="M18" s="89" t="s">
        <v>201</v>
      </c>
      <c r="N18" s="141" t="s">
        <v>641</v>
      </c>
      <c r="O18" s="141" t="s">
        <v>450</v>
      </c>
      <c r="Q18" s="89" t="s">
        <v>201</v>
      </c>
      <c r="R18" s="141" t="s">
        <v>641</v>
      </c>
      <c r="S18" s="141" t="s">
        <v>450</v>
      </c>
    </row>
    <row r="19" spans="1:19" x14ac:dyDescent="0.3">
      <c r="A19" s="92" t="s">
        <v>527</v>
      </c>
      <c r="B19" s="93" t="s">
        <v>530</v>
      </c>
      <c r="C19" s="93">
        <v>0.32100000000000001</v>
      </c>
      <c r="E19" s="144" t="s">
        <v>527</v>
      </c>
      <c r="F19" s="93" t="s">
        <v>530</v>
      </c>
      <c r="G19" s="93">
        <v>0.13</v>
      </c>
      <c r="I19" s="92" t="s">
        <v>527</v>
      </c>
      <c r="J19" s="93" t="s">
        <v>530</v>
      </c>
      <c r="K19" s="93">
        <v>0.02</v>
      </c>
      <c r="M19" s="92" t="s">
        <v>527</v>
      </c>
      <c r="N19" s="93" t="s">
        <v>530</v>
      </c>
      <c r="O19" s="93">
        <v>0.02</v>
      </c>
      <c r="Q19" s="92" t="s">
        <v>527</v>
      </c>
      <c r="R19" s="93" t="s">
        <v>530</v>
      </c>
      <c r="S19" s="93">
        <v>0.12</v>
      </c>
    </row>
    <row r="20" spans="1:19" ht="18.75" customHeight="1" x14ac:dyDescent="0.3">
      <c r="A20" s="92" t="s">
        <v>520</v>
      </c>
      <c r="B20" s="93" t="s">
        <v>525</v>
      </c>
      <c r="C20" s="145">
        <v>16.68</v>
      </c>
      <c r="E20" s="144" t="s">
        <v>520</v>
      </c>
      <c r="F20" s="93" t="s">
        <v>524</v>
      </c>
      <c r="G20" s="145">
        <v>22.6</v>
      </c>
      <c r="I20" s="144" t="s">
        <v>520</v>
      </c>
      <c r="J20" s="93" t="s">
        <v>524</v>
      </c>
      <c r="K20" s="145">
        <v>27.57</v>
      </c>
      <c r="M20" s="144" t="s">
        <v>520</v>
      </c>
      <c r="N20" s="93" t="s">
        <v>524</v>
      </c>
      <c r="O20" s="145">
        <v>13.83</v>
      </c>
      <c r="Q20" s="144" t="s">
        <v>520</v>
      </c>
      <c r="R20" s="93" t="s">
        <v>524</v>
      </c>
      <c r="S20" s="146">
        <v>8.68</v>
      </c>
    </row>
    <row r="21" spans="1:19" ht="16.5" customHeight="1" x14ac:dyDescent="0.3">
      <c r="A21" s="92" t="s">
        <v>534</v>
      </c>
      <c r="B21" s="93" t="s">
        <v>525</v>
      </c>
      <c r="C21" s="147">
        <v>28.925000000000001</v>
      </c>
      <c r="E21" s="144" t="s">
        <v>534</v>
      </c>
      <c r="F21" s="93" t="s">
        <v>524</v>
      </c>
      <c r="G21" s="145">
        <v>27.86</v>
      </c>
      <c r="I21" s="144" t="s">
        <v>534</v>
      </c>
      <c r="J21" s="93" t="s">
        <v>524</v>
      </c>
      <c r="K21" s="150">
        <v>27.074999999999999</v>
      </c>
      <c r="M21" s="144" t="s">
        <v>534</v>
      </c>
      <c r="N21" s="93" t="s">
        <v>524</v>
      </c>
      <c r="O21" s="147">
        <v>31.785</v>
      </c>
      <c r="Q21" s="144" t="s">
        <v>534</v>
      </c>
      <c r="R21" s="93" t="s">
        <v>524</v>
      </c>
      <c r="S21" s="151">
        <v>24.13</v>
      </c>
    </row>
    <row r="22" spans="1:19" ht="16.5" customHeight="1" x14ac:dyDescent="0.3">
      <c r="A22" s="148" t="s">
        <v>738</v>
      </c>
      <c r="B22" s="93"/>
      <c r="C22" s="147">
        <f>SUM(C19:C21)</f>
        <v>45.926000000000002</v>
      </c>
      <c r="E22" s="148" t="s">
        <v>738</v>
      </c>
      <c r="F22" s="93"/>
      <c r="G22" s="147">
        <f>SUM(G19:G21)</f>
        <v>50.59</v>
      </c>
      <c r="I22" s="148" t="s">
        <v>738</v>
      </c>
      <c r="J22" s="93"/>
      <c r="K22" s="147">
        <f>SUM(K19:K21)</f>
        <v>54.664999999999999</v>
      </c>
      <c r="M22" s="148" t="s">
        <v>738</v>
      </c>
      <c r="N22" s="93"/>
      <c r="O22" s="147">
        <f>SUM(O19:O21)</f>
        <v>45.634999999999998</v>
      </c>
      <c r="Q22" s="148" t="s">
        <v>738</v>
      </c>
      <c r="R22" s="93"/>
      <c r="S22" s="147" t="b">
        <f>E28=SUM(S19:S21)</f>
        <v>0</v>
      </c>
    </row>
    <row r="23" spans="1:19" ht="16.5" customHeight="1" x14ac:dyDescent="0.3">
      <c r="A23" s="153"/>
      <c r="B23" s="105"/>
      <c r="C23" s="109"/>
      <c r="E23" s="153"/>
      <c r="F23" s="105"/>
      <c r="G23" s="109"/>
      <c r="I23" s="153"/>
      <c r="J23" s="105"/>
      <c r="K23" s="109"/>
      <c r="M23" s="153"/>
      <c r="N23" s="105"/>
      <c r="O23" s="109"/>
      <c r="Q23" s="153"/>
      <c r="R23" s="105"/>
      <c r="S23" s="109"/>
    </row>
    <row r="24" spans="1:19" x14ac:dyDescent="0.3">
      <c r="A24" s="33" t="s">
        <v>652</v>
      </c>
    </row>
    <row r="28" spans="1:19" x14ac:dyDescent="0.3">
      <c r="A28" s="64" t="s">
        <v>535</v>
      </c>
    </row>
    <row r="30" spans="1:19" x14ac:dyDescent="0.3">
      <c r="A30" s="64" t="s">
        <v>642</v>
      </c>
    </row>
    <row r="31" spans="1:19" x14ac:dyDescent="0.3">
      <c r="A31" s="33" t="s">
        <v>639</v>
      </c>
    </row>
    <row r="32" spans="1:19" x14ac:dyDescent="0.3">
      <c r="A32" s="96" t="s">
        <v>536</v>
      </c>
      <c r="B32" s="97" t="s">
        <v>533</v>
      </c>
      <c r="C32" s="97" t="s">
        <v>362</v>
      </c>
      <c r="D32" s="97" t="s">
        <v>363</v>
      </c>
      <c r="E32" s="97" t="s">
        <v>364</v>
      </c>
    </row>
    <row r="33" spans="1:7" x14ac:dyDescent="0.3">
      <c r="A33" s="92" t="s">
        <v>537</v>
      </c>
      <c r="B33" s="93">
        <v>3596</v>
      </c>
      <c r="C33" s="93">
        <v>3917</v>
      </c>
      <c r="D33" s="93">
        <v>2083</v>
      </c>
      <c r="E33" s="93">
        <v>2690</v>
      </c>
    </row>
    <row r="34" spans="1:7" x14ac:dyDescent="0.3">
      <c r="A34" s="92" t="s">
        <v>643</v>
      </c>
      <c r="B34" s="149">
        <f>B33*0.0005</f>
        <v>1.798</v>
      </c>
      <c r="C34" s="149">
        <f t="shared" ref="C34:E34" si="0">C33*0.0005</f>
        <v>1.9585000000000001</v>
      </c>
      <c r="D34" s="149">
        <f t="shared" si="0"/>
        <v>1.0415000000000001</v>
      </c>
      <c r="E34" s="149">
        <f t="shared" si="0"/>
        <v>1.345</v>
      </c>
    </row>
    <row r="35" spans="1:7" x14ac:dyDescent="0.3">
      <c r="B35" s="152"/>
      <c r="C35" s="152"/>
      <c r="D35" s="152"/>
      <c r="E35" s="152"/>
    </row>
    <row r="36" spans="1:7" x14ac:dyDescent="0.3">
      <c r="A36" s="33" t="s">
        <v>653</v>
      </c>
    </row>
    <row r="37" spans="1:7" x14ac:dyDescent="0.3">
      <c r="A37" s="33" t="s">
        <v>654</v>
      </c>
    </row>
    <row r="40" spans="1:7" s="114" customFormat="1" x14ac:dyDescent="0.3">
      <c r="A40" s="113" t="s">
        <v>551</v>
      </c>
    </row>
    <row r="41" spans="1:7" x14ac:dyDescent="0.3">
      <c r="A41" s="115" t="s">
        <v>552</v>
      </c>
      <c r="B41" s="116" t="s">
        <v>533</v>
      </c>
      <c r="C41" s="116" t="s">
        <v>362</v>
      </c>
      <c r="D41" s="116" t="s">
        <v>363</v>
      </c>
      <c r="E41" s="116" t="s">
        <v>364</v>
      </c>
      <c r="F41" s="116" t="s">
        <v>365</v>
      </c>
    </row>
    <row r="42" spans="1:7" x14ac:dyDescent="0.3">
      <c r="A42" s="92" t="s">
        <v>553</v>
      </c>
      <c r="B42" s="98">
        <f>SUM(C19:C21)</f>
        <v>45.926000000000002</v>
      </c>
      <c r="C42" s="98">
        <f>SUM(G19:G21)</f>
        <v>50.59</v>
      </c>
      <c r="D42" s="98">
        <f>SUM(K19:K21)</f>
        <v>54.664999999999999</v>
      </c>
      <c r="E42" s="98">
        <f>SUM(O19:O21)</f>
        <v>45.634999999999998</v>
      </c>
      <c r="F42" s="98">
        <f>SUM(S19:S21)</f>
        <v>32.93</v>
      </c>
    </row>
    <row r="43" spans="1:7" x14ac:dyDescent="0.3">
      <c r="A43" s="92" t="s">
        <v>554</v>
      </c>
      <c r="B43" s="98">
        <v>1.8</v>
      </c>
      <c r="C43" s="98">
        <v>1.96</v>
      </c>
      <c r="D43" s="98">
        <v>1.04</v>
      </c>
      <c r="E43" s="98">
        <v>1.35</v>
      </c>
      <c r="F43" s="98">
        <v>1.35</v>
      </c>
      <c r="G43" s="33" t="s">
        <v>645</v>
      </c>
    </row>
    <row r="44" spans="1:7" x14ac:dyDescent="0.3">
      <c r="A44" s="92" t="s">
        <v>644</v>
      </c>
      <c r="B44" s="93">
        <v>5</v>
      </c>
      <c r="C44" s="93">
        <v>5</v>
      </c>
      <c r="D44" s="93">
        <v>5</v>
      </c>
      <c r="E44" s="93">
        <v>5</v>
      </c>
      <c r="F44" s="93">
        <v>5</v>
      </c>
    </row>
    <row r="45" spans="1:7" x14ac:dyDescent="0.3">
      <c r="A45" s="117" t="s">
        <v>556</v>
      </c>
      <c r="B45" s="118">
        <f>SUM(B42:B44)</f>
        <v>52.725999999999999</v>
      </c>
      <c r="C45" s="118">
        <f t="shared" ref="C45:F45" si="1">SUM(C42:C44)</f>
        <v>57.550000000000004</v>
      </c>
      <c r="D45" s="118">
        <f t="shared" si="1"/>
        <v>60.704999999999998</v>
      </c>
      <c r="E45" s="118">
        <f t="shared" si="1"/>
        <v>51.984999999999999</v>
      </c>
      <c r="F45" s="118">
        <f t="shared" si="1"/>
        <v>39.28</v>
      </c>
    </row>
    <row r="47" spans="1:7" x14ac:dyDescent="0.3">
      <c r="A47" s="33" t="s">
        <v>655</v>
      </c>
    </row>
    <row r="48" spans="1:7" x14ac:dyDescent="0.3">
      <c r="A48" s="33" t="s">
        <v>656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9a59d87-df18-4b16-989b-27a6baedb3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CBBC05ADE3DA4AAF268B519A054244" ma:contentTypeVersion="16" ma:contentTypeDescription="Create a new document." ma:contentTypeScope="" ma:versionID="6c83c7eef79fadfb703984f76d2ff429">
  <xsd:schema xmlns:xsd="http://www.w3.org/2001/XMLSchema" xmlns:xs="http://www.w3.org/2001/XMLSchema" xmlns:p="http://schemas.microsoft.com/office/2006/metadata/properties" xmlns:ns3="49a59d87-df18-4b16-989b-27a6baedb310" xmlns:ns4="0d9e7aa0-fb04-4cc2-b081-906e51d1fa9f" targetNamespace="http://schemas.microsoft.com/office/2006/metadata/properties" ma:root="true" ma:fieldsID="692c987a29224b900330a08384dee720" ns3:_="" ns4:_="">
    <xsd:import namespace="49a59d87-df18-4b16-989b-27a6baedb310"/>
    <xsd:import namespace="0d9e7aa0-fb04-4cc2-b081-906e51d1fa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59d87-df18-4b16-989b-27a6baedb3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9e7aa0-fb04-4cc2-b081-906e51d1fa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C47759-E9D9-4702-AD26-27D2FDF51915}">
  <ds:schemaRefs>
    <ds:schemaRef ds:uri="http://purl.org/dc/dcmitype/"/>
    <ds:schemaRef ds:uri="http://schemas.microsoft.com/office/2006/documentManagement/types"/>
    <ds:schemaRef ds:uri="http://www.w3.org/XML/1998/namespace"/>
    <ds:schemaRef ds:uri="http://schemas.microsoft.com/office/infopath/2007/PartnerControls"/>
    <ds:schemaRef ds:uri="49a59d87-df18-4b16-989b-27a6baedb310"/>
    <ds:schemaRef ds:uri="http://purl.org/dc/terms/"/>
    <ds:schemaRef ds:uri="http://purl.org/dc/elements/1.1/"/>
    <ds:schemaRef ds:uri="http://schemas.openxmlformats.org/package/2006/metadata/core-properties"/>
    <ds:schemaRef ds:uri="0d9e7aa0-fb04-4cc2-b081-906e51d1fa9f"/>
    <ds:schemaRef ds:uri="http://schemas.microsoft.com/office/2006/metadata/properties"/>
  </ds:schemaRefs>
</ds:datastoreItem>
</file>

<file path=customXml/itemProps2.xml><?xml version="1.0" encoding="utf-8"?>
<ds:datastoreItem xmlns:ds="http://schemas.openxmlformats.org/officeDocument/2006/customXml" ds:itemID="{DA250B05-9090-4E63-BEE7-1CDC7DEF991E}">
  <ds:schemaRefs>
    <ds:schemaRef ds:uri="http://schemas.microsoft.com/sharepoint/v3/contenttype/forms"/>
  </ds:schemaRefs>
</ds:datastoreItem>
</file>

<file path=customXml/itemProps3.xml><?xml version="1.0" encoding="utf-8"?>
<ds:datastoreItem xmlns:ds="http://schemas.openxmlformats.org/officeDocument/2006/customXml" ds:itemID="{A6E6585B-A41C-4F5F-B261-3B69630FF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59d87-df18-4b16-989b-27a6baedb310"/>
    <ds:schemaRef ds:uri="0d9e7aa0-fb04-4cc2-b081-906e51d1f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18</vt:i4>
      </vt:variant>
      <vt:variant>
        <vt:lpstr>Diapazoni ar nosaukumiem</vt:lpstr>
      </vt:variant>
      <vt:variant>
        <vt:i4>6</vt:i4>
      </vt:variant>
    </vt:vector>
  </HeadingPairs>
  <TitlesOfParts>
    <vt:vector size="24" baseType="lpstr">
      <vt:lpstr>Tirgus apjoms_st_skriedra</vt:lpstr>
      <vt:lpstr>Tirgus apjoms_lauksaimn</vt:lpstr>
      <vt:lpstr>Tirgus apjoms_zvej.tikli,virves</vt:lpstr>
      <vt:lpstr>Tirgus apjoms_transportlidz.tek</vt:lpstr>
      <vt:lpstr>Tirgus apjoms_kordi</vt:lpstr>
      <vt:lpstr>Tirgus apjoms_buvniec</vt:lpstr>
      <vt:lpstr>Atkritumi_St.skiedra</vt:lpstr>
      <vt:lpstr>Atkritumi_Lauksaimnieciba</vt:lpstr>
      <vt:lpstr>Atkritumi_Zvej.tikli,auklas,..</vt:lpstr>
      <vt:lpstr>Atkritumi_Transportlidz.tekst</vt:lpstr>
      <vt:lpstr>Atkritumi_Riep .kor._pieej.apj.</vt:lpstr>
      <vt:lpstr>Atkritumi_Riep.kor._potenc.apj.</vt:lpstr>
      <vt:lpstr>Atkritumi_Ēku buv.tekstils</vt:lpstr>
      <vt:lpstr>Atkritumi_Transportbuv.tekstils</vt:lpstr>
      <vt:lpstr>Tekstila atkritumi kopā</vt:lpstr>
      <vt:lpstr>Kopsavilkums_apjomi</vt:lpstr>
      <vt:lpstr>Izvērt.obj.sar_(2.pielikums)</vt:lpstr>
      <vt:lpstr>Asfaltbetona ražošanas uzņ.</vt:lpstr>
      <vt:lpstr>Kopsavilkums_apjomi!_ftn1</vt:lpstr>
      <vt:lpstr>Kopsavilkums_apjomi!_ftn2</vt:lpstr>
      <vt:lpstr>Kopsavilkums_apjomi!_ftn3</vt:lpstr>
      <vt:lpstr>Kopsavilkums_apjomi!_ftnref1</vt:lpstr>
      <vt:lpstr>Kopsavilkums_apjomi!_ftnref2</vt:lpstr>
      <vt:lpstr>Kopsavilkums_apjomi!_ftnref3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Jūlija Gušča</dc:creator>
  <cp:keywords/>
  <dc:description/>
  <cp:lastModifiedBy>Terēza Bezručko</cp:lastModifiedBy>
  <cp:revision/>
  <cp:lastPrinted>2023-09-07T09:15:08Z</cp:lastPrinted>
  <dcterms:created xsi:type="dcterms:W3CDTF">2023-08-31T11:43:06Z</dcterms:created>
  <dcterms:modified xsi:type="dcterms:W3CDTF">2023-12-04T09:57:58Z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0x0101003CCBBC05ADE3DA4AAF268B519A054244</vt:lpwstr>
  </property>
</Properties>
</file>