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defaultThemeVersion="124226"/>
  <mc:AlternateContent xmlns:mc="http://schemas.openxmlformats.org/markup-compatibility/2006">
    <mc:Choice Requires="x15">
      <x15ac:absPath xmlns:x15ac="http://schemas.microsoft.com/office/spreadsheetml/2010/11/ac" url="\\umweltbundesamt.at\Projekte\20000\20017_EU_ETS_CIMs_IV\Intern\02 CIMs Update Phase IV\08 MMP Template\09 Update for 2024\Requested translations\"/>
    </mc:Choice>
  </mc:AlternateContent>
  <workbookProtection lockStructure="1"/>
  <bookViews>
    <workbookView xWindow="0" yWindow="0" windowWidth="28800" windowHeight="11700" tabRatio="916"/>
  </bookViews>
  <sheets>
    <sheet name="a_Contents" sheetId="18" r:id="rId1"/>
    <sheet name="b_Guidelines &amp; conditions" sheetId="19" r:id="rId2"/>
    <sheet name="A_VersionMMP" sheetId="14" r:id="rId3"/>
    <sheet name="B_InstallationData" sheetId="6" r:id="rId4"/>
    <sheet name="C_InstallationDescription" sheetId="1" r:id="rId5"/>
    <sheet name="D_MethodsProcedures" sheetId="4" r:id="rId6"/>
    <sheet name="E_EnergyFlows" sheetId="15" r:id="rId7"/>
    <sheet name="F_ProductBM" sheetId="13" r:id="rId8"/>
    <sheet name="G_Fall-back" sheetId="16" r:id="rId9"/>
    <sheet name="H_SpecialBM" sheetId="21" r:id="rId10"/>
    <sheet name="I_MSspecific" sheetId="9" r:id="rId11"/>
    <sheet name="J_Comments" sheetId="10" r:id="rId12"/>
    <sheet name="EUwideConstants" sheetId="2" state="hidden" r:id="rId13"/>
    <sheet name="MSParameters" sheetId="20" state="hidden" r:id="rId14"/>
    <sheet name="Translations" sheetId="7" state="hidden" r:id="rId15"/>
    <sheet name="VersionDocumentation" sheetId="17" state="hidden" r:id="rId16"/>
  </sheets>
  <externalReferences>
    <externalReference r:id="rId17"/>
    <externalReference r:id="rId18"/>
  </externalReferences>
  <definedNames>
    <definedName name="_xlnm._FilterDatabase" localSheetId="7" hidden="1">F_ProductBM!$A$6:$Z$2152</definedName>
    <definedName name="_xlnm._FilterDatabase" localSheetId="14" hidden="1">Translations!$A$1:$D$1</definedName>
    <definedName name="_Toc522542288" localSheetId="4">C_InstallationDescription!$F$63</definedName>
    <definedName name="CNTR_AnnexIActivities">C_InstallationDescription!$P$35:$P$40</definedName>
    <definedName name="CNTR_ExistConnectionEntries">C_InstallationDescription!$G$143</definedName>
    <definedName name="CNTR_ExistSubInstEntries">C_InstallationDescription!$G$143</definedName>
    <definedName name="CNTR_FallBackRelevant">'[1]E_Fall-backApproach'!$L$6</definedName>
    <definedName name="CNTR_FallBackSubInstRelevant">C_InstallationDescription!$K$36:$K$45</definedName>
    <definedName name="CNTR_MoreThan1Sub">C_InstallationDescription!$K$124</definedName>
    <definedName name="CNTR_SubInstListIsProdBM">C_InstallationDescription!$H$124:$H$140</definedName>
    <definedName name="CNTR_SubInstListNames">C_InstallationDescription!$F$124:$F$140</definedName>
    <definedName name="CNTR_TemplateVersion">a_Contents!$G$45</definedName>
    <definedName name="_xlnm.Print_Area" localSheetId="0">a_Contents!$A$4:$L$60</definedName>
    <definedName name="_xlnm.Print_Area" localSheetId="2">A_VersionMMP!$A$5:$O$42</definedName>
    <definedName name="_xlnm.Print_Area" localSheetId="1">'b_Guidelines &amp; conditions'!$A$4:$K$90</definedName>
    <definedName name="_xlnm.Print_Area" localSheetId="3">B_InstallationData!$B$5:$O$74</definedName>
    <definedName name="_xlnm.Print_Area" localSheetId="4">C_InstallationDescription!$B$5:$O$144</definedName>
    <definedName name="_xlnm.Print_Area" localSheetId="5">D_MethodsProcedures!$B$5:$O$114</definedName>
    <definedName name="_xlnm.Print_Area" localSheetId="6">E_EnergyFlows!$B$5:$O$154</definedName>
    <definedName name="_xlnm.Print_Area" localSheetId="7">F_ProductBM!$B$6:$O$2152</definedName>
    <definedName name="_xlnm.Print_Area" localSheetId="8">'G_Fall-back'!$B$6:$O$1099</definedName>
    <definedName name="_xlnm.Print_Area" localSheetId="9">H_SpecialBM!$B$6:$N$372</definedName>
    <definedName name="_xlnm.Print_Area" localSheetId="10">I_MSspecific!$A$1:$M$15</definedName>
    <definedName name="_xlnm.Print_Area" localSheetId="11">J_Comments!$A$4:$M$45</definedName>
    <definedName name="_xlnm.Print_Area" localSheetId="15">VersionDocumentation!$A$1:$E$86</definedName>
    <definedName name="EUconst_AnnexIActivities">EUwideConstants!$B$51:$B$78</definedName>
    <definedName name="Euconst_approach">EUwideConstants!$B$193:$E$193</definedName>
    <definedName name="EUconst_BM">EUwideConstants!$B$12</definedName>
    <definedName name="EUconst_BMlistCBAMstatus">EUwideConstants!$I$123:$I$175</definedName>
    <definedName name="EUconst_BMlistCLstatus">EUwideConstants!$H$123:$H$175</definedName>
    <definedName name="EUconst_BMlistElExchangability">EUwideConstants!$J$123:$J$175</definedName>
    <definedName name="EUconst_BMlistMainNumberOfBM">EUwideConstants!$C$123:$C$175</definedName>
    <definedName name="EUconst_BMlistNames">EUwideConstants!$F$123:$F$175</definedName>
    <definedName name="EUconst_BMlistNumberOfActivity">EUwideConstants!$B$123:$B$175</definedName>
    <definedName name="EUconst_BMlistNumberOfBM">EUwideConstants!$D$123:$D$175</definedName>
    <definedName name="EUconst_BMlistSpecialJumpTable">EUwideConstants!$L$123:$L$175</definedName>
    <definedName name="EUconst_BMlistSpecialReporting">EUwideConstants!$K$123:$K$175</definedName>
    <definedName name="EUconst_BMlistUnits">EUwideConstants!$G$123:$G$175</definedName>
    <definedName name="Euconst_Capacityunit">EUwideConstants!$B$29</definedName>
    <definedName name="EUconst_CombustionActivity">EUwideConstants!$B$51:$B$78</definedName>
    <definedName name="EUconst_ConfirmAllowUseOfData">EUwideConstants!$B$7</definedName>
    <definedName name="EUconst_ConnectedEntityTypes">EUwideConstants!$B$42:$F$42</definedName>
    <definedName name="EUconst_ConnectionShortTypes">EUwideConstants!$B$44:$D$44</definedName>
    <definedName name="EUconst_ConnectionTransferTypes">EUwideConstants!$B$45:$C$45</definedName>
    <definedName name="EUconst_ConnectionTypes">EUwideConstants!$B$43:$E$43</definedName>
    <definedName name="Euconst_date">EUwideConstants!$B$4:$C$4</definedName>
    <definedName name="Euconst_determinationmethods">EUwideConstants!$B$199:$D$199</definedName>
    <definedName name="Euconst_em1">EUwideConstants!#REF!</definedName>
    <definedName name="Euconst_em2">EUwideConstants!#REF!</definedName>
    <definedName name="Euconst_em3">EUwideConstants!#REF!</definedName>
    <definedName name="EUconst_FallBackListCBAMstatus">EUwideConstants!$I$179:$I$188</definedName>
    <definedName name="EUconst_FallBackListCLstatus">EUwideConstants!$H$179:$H$188</definedName>
    <definedName name="EUconst_FallBackListNames">EUwideConstants!$F$179:$F$188</definedName>
    <definedName name="EUconst_FallBackListNumber">EUwideConstants!$D$179:$D$188</definedName>
    <definedName name="EUconst_FallBackListUnits">EUwideConstants!$G$179:$G$188</definedName>
    <definedName name="EUconst_Fuel">EUwideConstants!$B$11</definedName>
    <definedName name="Euconst_generalmethods">EUwideConstants!$B$192:$E$192</definedName>
    <definedName name="Euconst_GHGemitted">EUwideConstants!$B$28:$C$28</definedName>
    <definedName name="Euconst_importexport">EUwideConstants!$B$30:$C$30</definedName>
    <definedName name="Euconst_indirectdetermination">EUwideConstants!$B$195:$D$195</definedName>
    <definedName name="Euconst_instruments">EUwideConstants!$B$194:$D$194</definedName>
    <definedName name="Euconst_MMPstatus">EUwideConstants!$B$6:$G$6</definedName>
    <definedName name="EUconst_MsgBackToSheetF">EUwideConstants!$B$34</definedName>
    <definedName name="EUConst_MsgDescription">EUwideConstants!$B$38</definedName>
    <definedName name="EUconst_MsgEnterThisSection">EUwideConstants!$B$37</definedName>
    <definedName name="EUconst_MsgGoOn">EUwideConstants!$B$39</definedName>
    <definedName name="EUconst_MsgGoToNextSubInst">EUwideConstants!$B$41</definedName>
    <definedName name="EUconst_MsgSeeFirst">EUwideConstants!$B$40</definedName>
    <definedName name="EUconst_MSlist">EUwideConstants!$B$8:$AF$8</definedName>
    <definedName name="EUconst_MSlistEUTLcodes">EUwideConstants!$B$10:$AF$10</definedName>
    <definedName name="Euconst_NA">EUwideConstants!$B$5</definedName>
    <definedName name="EUConst_NotRelevant">EUwideConstants!$B$36</definedName>
    <definedName name="Euconst_properties">EUwideConstants!$B$198:$F$198</definedName>
    <definedName name="Euconst_quantification_annual">EUwideConstants!$B$199:$C$199</definedName>
    <definedName name="Euconst_quantification_energy">EUwideConstants!$B$197:$G$197</definedName>
    <definedName name="Euconst_quantification_fuels">EUwideConstants!$B$196:$G$196</definedName>
    <definedName name="Euconst_quantification_heat">EUwideConstants!$B$200:$E$200</definedName>
    <definedName name="Euconst_quantification_heat2">EUwideConstants!#REF!</definedName>
    <definedName name="EUConst_Relevant">EUwideConstants!$B$35</definedName>
    <definedName name="EUconst_Sourcestreamtype">EUwideConstants!$B$85:$B$119</definedName>
    <definedName name="EUconst_tCO2e">EUwideConstants!$B$21</definedName>
    <definedName name="EUconst_TJ">EUwideConstants!$B$19</definedName>
    <definedName name="EUconst_Tons">EUwideConstants!$B$17</definedName>
    <definedName name="Euconst_TrueFalse">EUwideConstants!$B$2:$C$2</definedName>
    <definedName name="Euconst_typeofconnect">EUwideConstants!$B$31:$F$31</definedName>
    <definedName name="Euconst_UncertaintyOrInfeasibleOrUnreasonable">EUwideConstants!$B$32:$D$32</definedName>
    <definedName name="Euconst_wastegases">EUwideConstants!$B$191:$C$191</definedName>
    <definedName name="JUMP_A_Bottom">A_VersionMMP!$D$41</definedName>
    <definedName name="JUMP_A_I">A_VersionMMP!$D$8</definedName>
    <definedName name="JUMP_A_Top">A_VersionMMP!$C$6</definedName>
    <definedName name="JUMP_B_I">B_InstallationData!$D$8</definedName>
    <definedName name="JUMP_C_I">C_InstallationDescription!$D$8</definedName>
    <definedName name="JUMP_C_II">C_InstallationDescription!$C$47</definedName>
    <definedName name="JUMP_C_III">C_InstallationDescription!$C$70</definedName>
    <definedName name="JUMP_C_Top">C_InstallationDescription!$C$6</definedName>
    <definedName name="JUMP_Coverpage_Bottom">a_Contents!$C$60</definedName>
    <definedName name="JUMP_Coverpage_Top">a_Contents!$B$5</definedName>
    <definedName name="JUMP_D_I">D_MethodsProcedures!$D$8</definedName>
    <definedName name="JUMP_D_II">D_MethodsProcedures!$D$54</definedName>
    <definedName name="JUMP_D_Top">D_MethodsProcedures!$C$6</definedName>
    <definedName name="JUMP_E_Electricity">E_EnergyFlows!$C$126</definedName>
    <definedName name="JUMP_E_Fuel">E_EnergyFlows!$C$25</definedName>
    <definedName name="JUMP_E_Heat">E_EnergyFlows!$C$59</definedName>
    <definedName name="JUMP_E_Top">E_EnergyFlows!$C$6</definedName>
    <definedName name="JUMP_E_WasteGas">E_EnergyFlows!$C$93</definedName>
    <definedName name="JUMP_F_Top">F_ProductBM!$C$7</definedName>
    <definedName name="JUMP_F1">F_ProductBM!$C$30</definedName>
    <definedName name="JUMP_F10">F_ProductBM!$C$1948</definedName>
    <definedName name="JUMP_F2">F_ProductBM!$C$308</definedName>
    <definedName name="JUMP_F3">F_ProductBM!$C$513</definedName>
    <definedName name="JUMP_F4">F_ProductBM!$C$718</definedName>
    <definedName name="JUMP_F5">F_ProductBM!$C$923</definedName>
    <definedName name="JUMP_F6">F_ProductBM!$C$1128</definedName>
    <definedName name="JUMP_F7">F_ProductBM!$C$1333</definedName>
    <definedName name="JUMP_F8">F_ProductBM!$C$1538</definedName>
    <definedName name="JUMP_F9">F_ProductBM!$C$1743</definedName>
    <definedName name="JUMP_G_Bottom">'G_Fall-back'!$D$1098</definedName>
    <definedName name="JUMP_G_Top">'G_Fall-back'!$C$7</definedName>
    <definedName name="JUMP_G1">'G_Fall-back'!$C$30</definedName>
    <definedName name="JUMP_G10">'G_Fall-back'!$C$1064</definedName>
    <definedName name="JUMP_G2">'G_Fall-back'!$C$211</definedName>
    <definedName name="JUMP_G3">'G_Fall-back'!$C$351</definedName>
    <definedName name="JUMP_G4">'G_Fall-back'!$C$491</definedName>
    <definedName name="JUMP_G5">'G_Fall-back'!$C$631</definedName>
    <definedName name="JUMP_G6">'G_Fall-back'!$C$761</definedName>
    <definedName name="JUMP_G7">'G_Fall-back'!$C$877</definedName>
    <definedName name="JUMP_G8">'G_Fall-back'!$C$994</definedName>
    <definedName name="JUMP_G9">'G_Fall-back'!$C$1029</definedName>
    <definedName name="JUMP_Guidelines_Bottom">'b_Guidelines &amp; conditions'!$B$91</definedName>
    <definedName name="JUMP_Guidelines_Home">'b_Guidelines &amp; conditions'!$B$7</definedName>
    <definedName name="JUMP_H_Bottom">H_SpecialBM!$D$371</definedName>
    <definedName name="JUMP_H_I">H_SpecialBM!$D$26</definedName>
    <definedName name="JUMP_H_II">H_SpecialBM!$D$117</definedName>
    <definedName name="JUMP_H_III">H_SpecialBM!$D$146</definedName>
    <definedName name="JUMP_H_IV">H_SpecialBM!$D$175</definedName>
    <definedName name="JUMP_H_IX">H_SpecialBM!$D$340</definedName>
    <definedName name="JUMP_H_Top">H_SpecialBM!$C$7</definedName>
    <definedName name="JUMP_H_V">H_SpecialBM!$D$204</definedName>
    <definedName name="JUMP_H_VI">H_SpecialBM!$D$245</definedName>
    <definedName name="JUMP_H_VII">H_SpecialBM!$D$278</definedName>
    <definedName name="JUMP_H_VIII">H_SpecialBM!$D$308</definedName>
    <definedName name="JUMP_I_Top">I_MSspecific!$B$5</definedName>
    <definedName name="JUMP_J_Top">J_Comments!$B$5</definedName>
    <definedName name="JUMP_TOC_Home">a_Contents!$A$5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16" i="16" l="1"/>
  <c r="E799" i="16"/>
  <c r="E679" i="16"/>
  <c r="E525" i="16"/>
  <c r="E385" i="16"/>
  <c r="E245" i="16"/>
  <c r="E79" i="16"/>
  <c r="B2" i="13"/>
  <c r="E1984" i="13"/>
  <c r="E1779" i="13"/>
  <c r="E1574" i="13"/>
  <c r="E1369" i="13"/>
  <c r="E1164" i="13"/>
  <c r="E959" i="13"/>
  <c r="E754" i="13"/>
  <c r="E549" i="13"/>
  <c r="E344" i="13"/>
  <c r="E84" i="13"/>
  <c r="C828" i="7"/>
  <c r="C864" i="7"/>
  <c r="C863" i="7"/>
  <c r="C862" i="7"/>
  <c r="C861" i="7"/>
  <c r="C860" i="7"/>
  <c r="C859" i="7"/>
  <c r="C858" i="7"/>
  <c r="C857" i="7"/>
  <c r="C856" i="7"/>
  <c r="C855" i="7"/>
  <c r="C854" i="7"/>
  <c r="C853" i="7"/>
  <c r="C852" i="7"/>
  <c r="C851" i="7"/>
  <c r="C850" i="7"/>
  <c r="C849" i="7"/>
  <c r="C848" i="7"/>
  <c r="C847" i="7"/>
  <c r="C846" i="7"/>
  <c r="C845" i="7"/>
  <c r="C844" i="7"/>
  <c r="C843" i="7"/>
  <c r="C842" i="7"/>
  <c r="C841" i="7"/>
  <c r="C840" i="7"/>
  <c r="C839" i="7"/>
  <c r="C838" i="7"/>
  <c r="C837" i="7"/>
  <c r="C836" i="7"/>
  <c r="C835" i="7"/>
  <c r="C834" i="7"/>
  <c r="C833" i="7"/>
  <c r="C832" i="7"/>
  <c r="C831" i="7"/>
  <c r="C830" i="7"/>
  <c r="C829" i="7"/>
  <c r="C827" i="7"/>
  <c r="C826" i="7"/>
  <c r="C825" i="7"/>
  <c r="C824" i="7"/>
  <c r="C823" i="7"/>
  <c r="C822" i="7"/>
  <c r="C821" i="7"/>
  <c r="C820" i="7"/>
  <c r="C819" i="7"/>
  <c r="C818" i="7"/>
  <c r="C817" i="7"/>
  <c r="C816" i="7"/>
  <c r="C815" i="7"/>
  <c r="C814" i="7"/>
  <c r="C813" i="7"/>
  <c r="C812" i="7"/>
  <c r="C811" i="7"/>
  <c r="C810" i="7"/>
  <c r="C809" i="7"/>
  <c r="C808" i="7"/>
  <c r="C807" i="7"/>
  <c r="C806" i="7"/>
  <c r="C805" i="7"/>
  <c r="C804" i="7"/>
  <c r="C803" i="7"/>
  <c r="C802" i="7"/>
  <c r="C801" i="7"/>
  <c r="C800" i="7"/>
  <c r="C799" i="7"/>
  <c r="C798" i="7"/>
  <c r="C797" i="7"/>
  <c r="C796" i="7"/>
  <c r="C795" i="7"/>
  <c r="C794" i="7"/>
  <c r="C793" i="7"/>
  <c r="C792" i="7"/>
  <c r="C791" i="7"/>
  <c r="C790" i="7"/>
  <c r="C789" i="7"/>
  <c r="C788" i="7"/>
  <c r="C787" i="7"/>
  <c r="C786" i="7"/>
  <c r="C785" i="7"/>
  <c r="C784" i="7"/>
  <c r="C783" i="7"/>
  <c r="C782" i="7"/>
  <c r="C781" i="7"/>
  <c r="C780" i="7"/>
  <c r="C779" i="7"/>
  <c r="C778" i="7"/>
  <c r="C777" i="7"/>
  <c r="C776" i="7"/>
  <c r="C775" i="7"/>
  <c r="C774" i="7"/>
  <c r="C773" i="7"/>
  <c r="C772" i="7"/>
  <c r="C771" i="7"/>
  <c r="C770" i="7"/>
  <c r="C769" i="7"/>
  <c r="C768" i="7"/>
  <c r="C767" i="7"/>
  <c r="C766" i="7"/>
  <c r="C765" i="7"/>
  <c r="C764" i="7"/>
  <c r="C763" i="7"/>
  <c r="C762" i="7"/>
  <c r="C761" i="7"/>
  <c r="C760" i="7"/>
  <c r="C759" i="7"/>
  <c r="C758" i="7"/>
  <c r="C757" i="7"/>
  <c r="C756" i="7"/>
  <c r="C755" i="7"/>
  <c r="C754" i="7"/>
  <c r="C753" i="7"/>
  <c r="C752" i="7"/>
  <c r="C751" i="7"/>
  <c r="C750" i="7"/>
  <c r="C749" i="7"/>
  <c r="C748" i="7"/>
  <c r="C747" i="7"/>
  <c r="C746" i="7"/>
  <c r="C745" i="7"/>
  <c r="C744" i="7"/>
  <c r="C743" i="7"/>
  <c r="C742" i="7"/>
  <c r="C741" i="7"/>
  <c r="C740" i="7"/>
  <c r="C739" i="7"/>
  <c r="C738" i="7"/>
  <c r="C737" i="7"/>
  <c r="C736" i="7"/>
  <c r="C735" i="7"/>
  <c r="C734" i="7"/>
  <c r="C733" i="7"/>
  <c r="C732" i="7"/>
  <c r="C731" i="7"/>
  <c r="C730" i="7"/>
  <c r="C729" i="7"/>
  <c r="C728" i="7"/>
  <c r="C727" i="7"/>
  <c r="C726" i="7"/>
  <c r="C725" i="7"/>
  <c r="C724" i="7"/>
  <c r="C723" i="7"/>
  <c r="C722" i="7"/>
  <c r="C721" i="7"/>
  <c r="C720" i="7"/>
  <c r="C719" i="7"/>
  <c r="C718" i="7"/>
  <c r="C717" i="7"/>
  <c r="C716" i="7"/>
  <c r="C715" i="7"/>
  <c r="C714" i="7"/>
  <c r="C713" i="7"/>
  <c r="C712" i="7"/>
  <c r="C711" i="7"/>
  <c r="C710" i="7"/>
  <c r="C709" i="7"/>
  <c r="C708" i="7"/>
  <c r="C707" i="7"/>
  <c r="C706" i="7"/>
  <c r="C705" i="7"/>
  <c r="C704" i="7"/>
  <c r="C703" i="7"/>
  <c r="C702" i="7"/>
  <c r="C701" i="7"/>
  <c r="C700" i="7"/>
  <c r="C699" i="7"/>
  <c r="C698" i="7"/>
  <c r="C697" i="7"/>
  <c r="C696" i="7"/>
  <c r="C695" i="7"/>
  <c r="C694" i="7"/>
  <c r="C693" i="7"/>
  <c r="C692" i="7"/>
  <c r="C691" i="7"/>
  <c r="C690" i="7"/>
  <c r="C689" i="7"/>
  <c r="C688" i="7"/>
  <c r="C687" i="7"/>
  <c r="C686" i="7"/>
  <c r="C685" i="7"/>
  <c r="C684" i="7"/>
  <c r="C683" i="7"/>
  <c r="C682" i="7"/>
  <c r="C681" i="7"/>
  <c r="C680" i="7"/>
  <c r="C679" i="7"/>
  <c r="C678" i="7"/>
  <c r="C677" i="7"/>
  <c r="C676" i="7"/>
  <c r="C675" i="7"/>
  <c r="C674" i="7"/>
  <c r="C673" i="7"/>
  <c r="C672" i="7"/>
  <c r="C671" i="7"/>
  <c r="C670" i="7"/>
  <c r="C669" i="7"/>
  <c r="C668" i="7"/>
  <c r="C667" i="7"/>
  <c r="C666" i="7"/>
  <c r="C665" i="7"/>
  <c r="C664" i="7"/>
  <c r="C663" i="7"/>
  <c r="C662" i="7"/>
  <c r="C661" i="7"/>
  <c r="C660" i="7"/>
  <c r="C659" i="7"/>
  <c r="C658" i="7"/>
  <c r="C657" i="7"/>
  <c r="C656" i="7"/>
  <c r="C655" i="7"/>
  <c r="C654" i="7"/>
  <c r="C653" i="7"/>
  <c r="C652" i="7"/>
  <c r="C651" i="7"/>
  <c r="C650" i="7"/>
  <c r="C649" i="7"/>
  <c r="C648" i="7"/>
  <c r="C647" i="7"/>
  <c r="C646" i="7"/>
  <c r="C645" i="7"/>
  <c r="C644" i="7"/>
  <c r="C643" i="7"/>
  <c r="C642" i="7"/>
  <c r="C641" i="7"/>
  <c r="C640" i="7"/>
  <c r="C639" i="7"/>
  <c r="C638" i="7"/>
  <c r="C637" i="7"/>
  <c r="C636" i="7"/>
  <c r="C635" i="7"/>
  <c r="C634" i="7"/>
  <c r="C633" i="7"/>
  <c r="C632" i="7"/>
  <c r="C631" i="7"/>
  <c r="C630" i="7"/>
  <c r="C629" i="7"/>
  <c r="C628" i="7"/>
  <c r="C627" i="7"/>
  <c r="C626" i="7"/>
  <c r="C625" i="7"/>
  <c r="C624" i="7"/>
  <c r="C623" i="7"/>
  <c r="C622" i="7"/>
  <c r="C621" i="7"/>
  <c r="C620" i="7"/>
  <c r="C619" i="7"/>
  <c r="C618" i="7"/>
  <c r="C617" i="7"/>
  <c r="C616" i="7"/>
  <c r="C615" i="7"/>
  <c r="C614" i="7"/>
  <c r="C613" i="7"/>
  <c r="C612" i="7"/>
  <c r="C611" i="7"/>
  <c r="C610" i="7"/>
  <c r="C609" i="7"/>
  <c r="C608" i="7"/>
  <c r="C607" i="7"/>
  <c r="C606" i="7"/>
  <c r="C605" i="7"/>
  <c r="C604" i="7"/>
  <c r="C603" i="7"/>
  <c r="C602" i="7"/>
  <c r="C601" i="7"/>
  <c r="C600" i="7"/>
  <c r="C599" i="7"/>
  <c r="C598" i="7"/>
  <c r="C597" i="7"/>
  <c r="C596" i="7"/>
  <c r="C595" i="7"/>
  <c r="C594" i="7"/>
  <c r="C593" i="7"/>
  <c r="C592" i="7"/>
  <c r="C591" i="7"/>
  <c r="C590" i="7"/>
  <c r="C589" i="7"/>
  <c r="C588" i="7"/>
  <c r="C587" i="7"/>
  <c r="C586" i="7"/>
  <c r="C585" i="7"/>
  <c r="C584" i="7"/>
  <c r="C583" i="7"/>
  <c r="C582" i="7"/>
  <c r="C581" i="7"/>
  <c r="C580" i="7"/>
  <c r="C579" i="7"/>
  <c r="C578" i="7"/>
  <c r="C577" i="7"/>
  <c r="C576" i="7"/>
  <c r="C575" i="7"/>
  <c r="C574" i="7"/>
  <c r="C573" i="7"/>
  <c r="C572" i="7"/>
  <c r="C571" i="7"/>
  <c r="C570" i="7"/>
  <c r="C569" i="7"/>
  <c r="C568" i="7"/>
  <c r="C567" i="7"/>
  <c r="C566" i="7"/>
  <c r="C565" i="7"/>
  <c r="C564" i="7"/>
  <c r="C563" i="7"/>
  <c r="C562" i="7"/>
  <c r="C561" i="7"/>
  <c r="C560" i="7"/>
  <c r="C559" i="7"/>
  <c r="C558" i="7"/>
  <c r="C557" i="7"/>
  <c r="C556" i="7"/>
  <c r="C555" i="7"/>
  <c r="C554" i="7"/>
  <c r="C553" i="7"/>
  <c r="C552" i="7"/>
  <c r="C551" i="7"/>
  <c r="C550" i="7"/>
  <c r="C549" i="7"/>
  <c r="C548" i="7"/>
  <c r="C547" i="7"/>
  <c r="C546" i="7"/>
  <c r="C545" i="7"/>
  <c r="C544" i="7"/>
  <c r="C543" i="7"/>
  <c r="C542" i="7"/>
  <c r="C541" i="7"/>
  <c r="C540" i="7"/>
  <c r="C539" i="7"/>
  <c r="C538" i="7"/>
  <c r="C537" i="7"/>
  <c r="C536" i="7"/>
  <c r="C535" i="7"/>
  <c r="C534" i="7"/>
  <c r="C533" i="7"/>
  <c r="C532" i="7"/>
  <c r="C531" i="7"/>
  <c r="C530" i="7"/>
  <c r="C529" i="7"/>
  <c r="C528" i="7"/>
  <c r="C527" i="7"/>
  <c r="C526" i="7"/>
  <c r="C525" i="7"/>
  <c r="C524" i="7"/>
  <c r="C523" i="7"/>
  <c r="C522" i="7"/>
  <c r="C521" i="7"/>
  <c r="C520" i="7"/>
  <c r="C519" i="7"/>
  <c r="C518" i="7"/>
  <c r="C517" i="7"/>
  <c r="C516" i="7"/>
  <c r="C515" i="7"/>
  <c r="C514" i="7"/>
  <c r="C513" i="7"/>
  <c r="C512" i="7"/>
  <c r="C511" i="7"/>
  <c r="C510" i="7"/>
  <c r="C509" i="7"/>
  <c r="C508" i="7"/>
  <c r="C507" i="7"/>
  <c r="C506" i="7"/>
  <c r="C505" i="7"/>
  <c r="C504" i="7"/>
  <c r="C503" i="7"/>
  <c r="C502" i="7"/>
  <c r="C501" i="7"/>
  <c r="C500" i="7"/>
  <c r="C499" i="7"/>
  <c r="C498" i="7"/>
  <c r="C497" i="7"/>
  <c r="C496" i="7"/>
  <c r="C495" i="7"/>
  <c r="C494" i="7"/>
  <c r="C493" i="7"/>
  <c r="C492" i="7"/>
  <c r="C491" i="7"/>
  <c r="C490" i="7"/>
  <c r="C489" i="7"/>
  <c r="C488" i="7"/>
  <c r="C487" i="7"/>
  <c r="C486" i="7"/>
  <c r="C485" i="7"/>
  <c r="C484" i="7"/>
  <c r="C483" i="7"/>
  <c r="C482" i="7"/>
  <c r="C481" i="7"/>
  <c r="C480" i="7"/>
  <c r="C479" i="7"/>
  <c r="C478" i="7"/>
  <c r="C477" i="7"/>
  <c r="C476" i="7"/>
  <c r="C475" i="7"/>
  <c r="C474" i="7"/>
  <c r="C473" i="7"/>
  <c r="C472" i="7"/>
  <c r="C471" i="7"/>
  <c r="C470" i="7"/>
  <c r="C469" i="7"/>
  <c r="C468" i="7"/>
  <c r="C467" i="7"/>
  <c r="C466" i="7"/>
  <c r="C465" i="7"/>
  <c r="C464" i="7"/>
  <c r="C463" i="7"/>
  <c r="C462" i="7"/>
  <c r="C461" i="7"/>
  <c r="C460" i="7"/>
  <c r="C459" i="7"/>
  <c r="C458" i="7"/>
  <c r="C457" i="7"/>
  <c r="C456" i="7"/>
  <c r="C455" i="7"/>
  <c r="C454" i="7"/>
  <c r="C453" i="7"/>
  <c r="C452" i="7"/>
  <c r="C451" i="7"/>
  <c r="C450" i="7"/>
  <c r="C449" i="7"/>
  <c r="C448" i="7"/>
  <c r="C447" i="7"/>
  <c r="C446" i="7"/>
  <c r="C445" i="7"/>
  <c r="C444" i="7"/>
  <c r="C443" i="7"/>
  <c r="C442" i="7"/>
  <c r="C441" i="7"/>
  <c r="C440" i="7"/>
  <c r="C439" i="7"/>
  <c r="C438" i="7"/>
  <c r="C437" i="7"/>
  <c r="C436" i="7"/>
  <c r="C435" i="7"/>
  <c r="C434" i="7"/>
  <c r="C433" i="7"/>
  <c r="C432" i="7"/>
  <c r="C431" i="7"/>
  <c r="C430" i="7"/>
  <c r="C429" i="7"/>
  <c r="C428" i="7"/>
  <c r="C427" i="7"/>
  <c r="C426" i="7"/>
  <c r="C425" i="7"/>
  <c r="C424" i="7"/>
  <c r="C423" i="7"/>
  <c r="C422" i="7"/>
  <c r="C421" i="7"/>
  <c r="C420" i="7"/>
  <c r="C419" i="7"/>
  <c r="C418" i="7"/>
  <c r="C417" i="7"/>
  <c r="C416" i="7"/>
  <c r="C415" i="7"/>
  <c r="C414" i="7"/>
  <c r="C413" i="7"/>
  <c r="C412" i="7"/>
  <c r="C411" i="7"/>
  <c r="C410" i="7"/>
  <c r="C409" i="7"/>
  <c r="C408" i="7"/>
  <c r="C407" i="7"/>
  <c r="C406" i="7"/>
  <c r="C405" i="7"/>
  <c r="C404" i="7"/>
  <c r="C403" i="7"/>
  <c r="C402" i="7"/>
  <c r="C401" i="7"/>
  <c r="C400" i="7"/>
  <c r="C399" i="7"/>
  <c r="C398" i="7"/>
  <c r="C397" i="7"/>
  <c r="C396" i="7"/>
  <c r="C395" i="7"/>
  <c r="C394" i="7"/>
  <c r="C393" i="7"/>
  <c r="C392" i="7"/>
  <c r="C391" i="7"/>
  <c r="C390" i="7"/>
  <c r="C389" i="7"/>
  <c r="C388" i="7"/>
  <c r="C387" i="7"/>
  <c r="C386" i="7"/>
  <c r="C385" i="7"/>
  <c r="C384" i="7"/>
  <c r="C383" i="7"/>
  <c r="C382" i="7"/>
  <c r="C381" i="7"/>
  <c r="C380" i="7"/>
  <c r="C379" i="7"/>
  <c r="C378" i="7"/>
  <c r="C377" i="7"/>
  <c r="C376" i="7"/>
  <c r="C375" i="7"/>
  <c r="C374" i="7"/>
  <c r="C373" i="7"/>
  <c r="C372" i="7"/>
  <c r="C371" i="7"/>
  <c r="C370" i="7"/>
  <c r="C369" i="7"/>
  <c r="C368" i="7"/>
  <c r="C367" i="7"/>
  <c r="C366" i="7"/>
  <c r="C365" i="7"/>
  <c r="C364" i="7"/>
  <c r="C363" i="7"/>
  <c r="C362" i="7"/>
  <c r="C361" i="7"/>
  <c r="C360" i="7"/>
  <c r="C359" i="7"/>
  <c r="C358" i="7"/>
  <c r="C357" i="7"/>
  <c r="C356" i="7"/>
  <c r="C355" i="7"/>
  <c r="C354" i="7"/>
  <c r="C353" i="7"/>
  <c r="C352" i="7"/>
  <c r="C351" i="7"/>
  <c r="C350" i="7"/>
  <c r="C349" i="7"/>
  <c r="C348" i="7"/>
  <c r="C347" i="7"/>
  <c r="C346" i="7"/>
  <c r="C345" i="7"/>
  <c r="C344" i="7"/>
  <c r="C343" i="7"/>
  <c r="C342" i="7"/>
  <c r="C341" i="7"/>
  <c r="C340" i="7"/>
  <c r="C339" i="7"/>
  <c r="C338" i="7"/>
  <c r="C337" i="7"/>
  <c r="C336" i="7"/>
  <c r="C335" i="7"/>
  <c r="C334" i="7"/>
  <c r="C333" i="7"/>
  <c r="C332" i="7"/>
  <c r="C331" i="7"/>
  <c r="C330" i="7"/>
  <c r="C329" i="7"/>
  <c r="C328" i="7"/>
  <c r="C327" i="7"/>
  <c r="C326" i="7"/>
  <c r="C325" i="7"/>
  <c r="C324" i="7"/>
  <c r="C323" i="7"/>
  <c r="C322" i="7"/>
  <c r="C321" i="7"/>
  <c r="C320" i="7"/>
  <c r="C319" i="7"/>
  <c r="C318" i="7"/>
  <c r="C317" i="7"/>
  <c r="C316" i="7"/>
  <c r="C315" i="7"/>
  <c r="C314" i="7"/>
  <c r="C313" i="7"/>
  <c r="C312" i="7"/>
  <c r="C311" i="7"/>
  <c r="C310" i="7"/>
  <c r="C309" i="7"/>
  <c r="C308" i="7"/>
  <c r="C307" i="7"/>
  <c r="C306" i="7"/>
  <c r="C305" i="7"/>
  <c r="C304" i="7"/>
  <c r="C303" i="7"/>
  <c r="C302" i="7"/>
  <c r="C301" i="7"/>
  <c r="C300" i="7"/>
  <c r="C299" i="7"/>
  <c r="C298" i="7"/>
  <c r="C297" i="7"/>
  <c r="C296" i="7"/>
  <c r="C295" i="7"/>
  <c r="C294" i="7"/>
  <c r="C293" i="7"/>
  <c r="C292" i="7"/>
  <c r="C291" i="7"/>
  <c r="C290" i="7"/>
  <c r="C289" i="7"/>
  <c r="C288" i="7"/>
  <c r="C287" i="7"/>
  <c r="C286" i="7"/>
  <c r="C285" i="7"/>
  <c r="C284" i="7"/>
  <c r="C283" i="7"/>
  <c r="C282" i="7"/>
  <c r="C281" i="7"/>
  <c r="C280" i="7"/>
  <c r="C279" i="7"/>
  <c r="C278" i="7"/>
  <c r="C277" i="7"/>
  <c r="C276" i="7"/>
  <c r="C275" i="7"/>
  <c r="C274" i="7"/>
  <c r="C273" i="7"/>
  <c r="C272" i="7"/>
  <c r="C271" i="7"/>
  <c r="C270" i="7"/>
  <c r="C269" i="7"/>
  <c r="C268" i="7"/>
  <c r="C267" i="7"/>
  <c r="C266" i="7"/>
  <c r="C265" i="7"/>
  <c r="C264" i="7"/>
  <c r="C263" i="7"/>
  <c r="C262" i="7"/>
  <c r="C261" i="7"/>
  <c r="C260" i="7"/>
  <c r="C259" i="7"/>
  <c r="C258" i="7"/>
  <c r="C257" i="7"/>
  <c r="C256" i="7"/>
  <c r="C255" i="7"/>
  <c r="C254" i="7"/>
  <c r="C253" i="7"/>
  <c r="C252" i="7"/>
  <c r="C251" i="7"/>
  <c r="C250" i="7"/>
  <c r="C249" i="7"/>
  <c r="C248" i="7"/>
  <c r="C247" i="7"/>
  <c r="C246" i="7"/>
  <c r="C245" i="7"/>
  <c r="C244" i="7"/>
  <c r="C243" i="7"/>
  <c r="C242" i="7"/>
  <c r="C241" i="7"/>
  <c r="C240" i="7"/>
  <c r="C239" i="7"/>
  <c r="C238" i="7"/>
  <c r="C237" i="7"/>
  <c r="C236" i="7"/>
  <c r="C235" i="7"/>
  <c r="C234" i="7"/>
  <c r="C233" i="7"/>
  <c r="C232" i="7"/>
  <c r="C231" i="7"/>
  <c r="C230" i="7"/>
  <c r="C229" i="7"/>
  <c r="C228" i="7"/>
  <c r="C227" i="7"/>
  <c r="C226" i="7"/>
  <c r="C225" i="7"/>
  <c r="C224" i="7"/>
  <c r="C223" i="7"/>
  <c r="C222" i="7"/>
  <c r="C221" i="7"/>
  <c r="C220" i="7"/>
  <c r="C219" i="7"/>
  <c r="C218" i="7"/>
  <c r="C217" i="7"/>
  <c r="C216" i="7"/>
  <c r="C215" i="7"/>
  <c r="C214" i="7"/>
  <c r="C213" i="7"/>
  <c r="C212" i="7"/>
  <c r="C211" i="7"/>
  <c r="C210" i="7"/>
  <c r="C209" i="7"/>
  <c r="C208" i="7"/>
  <c r="C207" i="7"/>
  <c r="C206" i="7"/>
  <c r="C205" i="7"/>
  <c r="C204" i="7"/>
  <c r="C203" i="7"/>
  <c r="C202" i="7"/>
  <c r="C201" i="7"/>
  <c r="C200" i="7"/>
  <c r="C199" i="7"/>
  <c r="C198" i="7"/>
  <c r="C197" i="7"/>
  <c r="C196" i="7"/>
  <c r="C195" i="7"/>
  <c r="C194" i="7"/>
  <c r="C193" i="7"/>
  <c r="C192" i="7"/>
  <c r="C191" i="7"/>
  <c r="C190" i="7"/>
  <c r="C189" i="7"/>
  <c r="C188" i="7"/>
  <c r="C187" i="7"/>
  <c r="C186" i="7"/>
  <c r="C185" i="7"/>
  <c r="C184" i="7"/>
  <c r="C183" i="7"/>
  <c r="C182" i="7"/>
  <c r="C181" i="7"/>
  <c r="C180" i="7"/>
  <c r="C179" i="7"/>
  <c r="C178" i="7"/>
  <c r="C177" i="7"/>
  <c r="C176" i="7"/>
  <c r="C175" i="7"/>
  <c r="C174" i="7"/>
  <c r="C173" i="7"/>
  <c r="C172" i="7"/>
  <c r="C171" i="7"/>
  <c r="C170" i="7"/>
  <c r="C169" i="7"/>
  <c r="C168" i="7"/>
  <c r="C167" i="7"/>
  <c r="C166" i="7"/>
  <c r="C165" i="7"/>
  <c r="C164" i="7"/>
  <c r="C163" i="7"/>
  <c r="C162" i="7"/>
  <c r="C161" i="7"/>
  <c r="C160" i="7"/>
  <c r="C159" i="7"/>
  <c r="C158" i="7"/>
  <c r="C157" i="7"/>
  <c r="C156" i="7"/>
  <c r="C155" i="7"/>
  <c r="C154" i="7"/>
  <c r="C153" i="7"/>
  <c r="C152" i="7"/>
  <c r="C151" i="7"/>
  <c r="C150" i="7"/>
  <c r="C149" i="7"/>
  <c r="C148" i="7"/>
  <c r="C147" i="7"/>
  <c r="C146" i="7"/>
  <c r="C145" i="7"/>
  <c r="C144" i="7"/>
  <c r="C143" i="7"/>
  <c r="C142" i="7"/>
  <c r="C141" i="7"/>
  <c r="C140" i="7"/>
  <c r="C139" i="7"/>
  <c r="C138" i="7"/>
  <c r="C137" i="7"/>
  <c r="C136" i="7"/>
  <c r="C135" i="7"/>
  <c r="C134" i="7"/>
  <c r="C133" i="7"/>
  <c r="C132" i="7"/>
  <c r="C131" i="7"/>
  <c r="C130" i="7"/>
  <c r="C129" i="7"/>
  <c r="C128" i="7"/>
  <c r="C127" i="7"/>
  <c r="C126" i="7"/>
  <c r="C125" i="7"/>
  <c r="C124" i="7"/>
  <c r="C123" i="7"/>
  <c r="C122" i="7"/>
  <c r="C121" i="7"/>
  <c r="C120" i="7"/>
  <c r="C119" i="7"/>
  <c r="C118" i="7"/>
  <c r="C117" i="7"/>
  <c r="C116" i="7"/>
  <c r="C115" i="7"/>
  <c r="C114" i="7"/>
  <c r="C113" i="7"/>
  <c r="C112" i="7"/>
  <c r="C111" i="7"/>
  <c r="C110" i="7"/>
  <c r="C109" i="7"/>
  <c r="C108" i="7"/>
  <c r="C107" i="7"/>
  <c r="C106" i="7"/>
  <c r="C105" i="7"/>
  <c r="C104" i="7"/>
  <c r="C103" i="7"/>
  <c r="C102" i="7"/>
  <c r="C101" i="7"/>
  <c r="C100" i="7"/>
  <c r="C99" i="7"/>
  <c r="C98" i="7"/>
  <c r="C97" i="7"/>
  <c r="C96" i="7"/>
  <c r="C95" i="7"/>
  <c r="C94" i="7"/>
  <c r="C93" i="7"/>
  <c r="C92" i="7"/>
  <c r="C91" i="7"/>
  <c r="C90" i="7"/>
  <c r="C89" i="7"/>
  <c r="C88" i="7"/>
  <c r="C87" i="7"/>
  <c r="C86" i="7"/>
  <c r="C85" i="7"/>
  <c r="C84" i="7"/>
  <c r="C83" i="7"/>
  <c r="C82" i="7"/>
  <c r="C81" i="7"/>
  <c r="C80" i="7"/>
  <c r="C79" i="7"/>
  <c r="C78" i="7"/>
  <c r="C77" i="7"/>
  <c r="C76" i="7"/>
  <c r="C75" i="7"/>
  <c r="C74" i="7"/>
  <c r="C73" i="7"/>
  <c r="C72" i="7"/>
  <c r="C71" i="7"/>
  <c r="C70" i="7"/>
  <c r="C69" i="7"/>
  <c r="C68" i="7"/>
  <c r="C67" i="7"/>
  <c r="C66" i="7"/>
  <c r="C65" i="7"/>
  <c r="C64" i="7"/>
  <c r="C63" i="7"/>
  <c r="C62" i="7"/>
  <c r="C61" i="7"/>
  <c r="C60" i="7"/>
  <c r="C59" i="7"/>
  <c r="C58" i="7"/>
  <c r="C57" i="7"/>
  <c r="C56" i="7"/>
  <c r="C55" i="7"/>
  <c r="C54" i="7"/>
  <c r="C53" i="7"/>
  <c r="C52" i="7"/>
  <c r="C51" i="7"/>
  <c r="C50" i="7"/>
  <c r="C49" i="7"/>
  <c r="C48" i="7"/>
  <c r="C47" i="7"/>
  <c r="C46" i="7"/>
  <c r="C45" i="7"/>
  <c r="C44" i="7"/>
  <c r="C43" i="7"/>
  <c r="C42" i="7"/>
  <c r="C41" i="7"/>
  <c r="C40" i="7"/>
  <c r="C39" i="7"/>
  <c r="C38" i="7"/>
  <c r="C37" i="7"/>
  <c r="C36" i="7"/>
  <c r="C35" i="7"/>
  <c r="C34" i="7"/>
  <c r="C33" i="7"/>
  <c r="C32" i="7"/>
  <c r="C31" i="7"/>
  <c r="C30" i="7"/>
  <c r="C29" i="7"/>
  <c r="C28" i="7"/>
  <c r="C27" i="7"/>
  <c r="C26" i="7"/>
  <c r="C25" i="7"/>
  <c r="C24" i="7"/>
  <c r="C23" i="7"/>
  <c r="C22" i="7"/>
  <c r="C21" i="7"/>
  <c r="C20" i="7"/>
  <c r="C19" i="7"/>
  <c r="C18" i="7"/>
  <c r="C17" i="7"/>
  <c r="C16" i="7"/>
  <c r="C15" i="7"/>
  <c r="C14" i="7"/>
  <c r="C13" i="7"/>
  <c r="C12" i="7"/>
  <c r="C11" i="7"/>
  <c r="C10" i="7"/>
  <c r="C9" i="7"/>
  <c r="C8" i="7"/>
  <c r="C7" i="7"/>
  <c r="C6" i="7"/>
  <c r="C5" i="7"/>
  <c r="C4" i="7"/>
  <c r="C3" i="7"/>
  <c r="C2" i="7"/>
  <c r="D54" i="19" l="1"/>
  <c r="B198" i="2" l="1"/>
  <c r="B196" i="2"/>
  <c r="F188" i="2"/>
  <c r="F187" i="2"/>
  <c r="F186" i="2"/>
  <c r="F185" i="2"/>
  <c r="F184" i="2"/>
  <c r="F183" i="2"/>
  <c r="F182" i="2"/>
  <c r="F181" i="2"/>
  <c r="F180" i="2"/>
  <c r="F179" i="2"/>
  <c r="O174" i="2"/>
  <c r="O173" i="2"/>
  <c r="O161" i="2"/>
  <c r="O149" i="2"/>
  <c r="O148" i="2"/>
  <c r="O147" i="2"/>
  <c r="O132" i="2"/>
  <c r="O131" i="2"/>
  <c r="F130" i="2"/>
  <c r="F129" i="2"/>
  <c r="O128" i="2"/>
  <c r="O127" i="2"/>
  <c r="O126" i="2"/>
  <c r="F125" i="2"/>
  <c r="O123" i="2"/>
  <c r="C42" i="2"/>
  <c r="F261" i="21"/>
  <c r="F260" i="21"/>
  <c r="F259" i="21"/>
  <c r="F945" i="16"/>
  <c r="F939" i="16"/>
  <c r="E935" i="16"/>
  <c r="F901" i="16"/>
  <c r="F899" i="16"/>
  <c r="F828" i="16"/>
  <c r="F822" i="16"/>
  <c r="E818" i="16"/>
  <c r="F784" i="16"/>
  <c r="F782" i="16"/>
  <c r="F712" i="16"/>
  <c r="F706" i="16"/>
  <c r="F702" i="16"/>
  <c r="E698" i="16"/>
  <c r="F664" i="16"/>
  <c r="F662" i="16"/>
  <c r="F658" i="16"/>
  <c r="F574" i="16"/>
  <c r="F553" i="16"/>
  <c r="F547" i="16"/>
  <c r="E543" i="16"/>
  <c r="F434" i="16"/>
  <c r="F413" i="16"/>
  <c r="F407" i="16"/>
  <c r="E403" i="16"/>
  <c r="F294" i="16"/>
  <c r="F273" i="16"/>
  <c r="F267" i="16"/>
  <c r="E263" i="16"/>
  <c r="F145" i="16"/>
  <c r="F122" i="16"/>
  <c r="F116" i="16"/>
  <c r="F110" i="16"/>
  <c r="E106" i="16"/>
  <c r="E81" i="16"/>
  <c r="E80" i="16"/>
  <c r="F2057" i="13"/>
  <c r="F2056" i="13"/>
  <c r="E2052" i="13"/>
  <c r="E1989" i="13"/>
  <c r="F1852" i="13"/>
  <c r="F1851" i="13"/>
  <c r="E1847" i="13"/>
  <c r="E1784" i="13"/>
  <c r="F1647" i="13"/>
  <c r="F1646" i="13"/>
  <c r="E1642" i="13"/>
  <c r="E1579" i="13"/>
  <c r="F1442" i="13"/>
  <c r="F1441" i="13"/>
  <c r="E1437" i="13"/>
  <c r="E1374" i="13"/>
  <c r="F1237" i="13"/>
  <c r="F1236" i="13"/>
  <c r="E1232" i="13"/>
  <c r="E1169" i="13"/>
  <c r="F1032" i="13"/>
  <c r="F1031" i="13"/>
  <c r="E1027" i="13"/>
  <c r="E964" i="13"/>
  <c r="F827" i="13"/>
  <c r="F826" i="13"/>
  <c r="E822" i="13"/>
  <c r="E759" i="13"/>
  <c r="F622" i="13"/>
  <c r="F621" i="13"/>
  <c r="E617" i="13"/>
  <c r="E554" i="13"/>
  <c r="F417" i="13"/>
  <c r="F416" i="13"/>
  <c r="E412" i="13"/>
  <c r="E349" i="13"/>
  <c r="F184" i="13"/>
  <c r="F183" i="13"/>
  <c r="F176" i="13"/>
  <c r="E172" i="13"/>
  <c r="E91" i="13"/>
  <c r="E89" i="13"/>
  <c r="E85" i="13"/>
  <c r="E131" i="15"/>
  <c r="F40" i="15"/>
  <c r="F39" i="15"/>
  <c r="F38" i="15"/>
  <c r="F37" i="15"/>
  <c r="E34" i="15"/>
  <c r="E27" i="15"/>
  <c r="D25" i="15"/>
  <c r="G3" i="15"/>
  <c r="E104" i="4"/>
  <c r="F123" i="1"/>
  <c r="E122" i="1"/>
  <c r="F63" i="1"/>
  <c r="F61" i="1"/>
  <c r="R35" i="1"/>
  <c r="M35" i="1"/>
  <c r="E32" i="1"/>
  <c r="E31" i="1"/>
  <c r="E30" i="1"/>
  <c r="R16" i="1"/>
  <c r="M16" i="1"/>
  <c r="E13" i="1"/>
  <c r="E36" i="6"/>
  <c r="B15" i="19"/>
  <c r="B9" i="19"/>
  <c r="A174" i="2" l="1"/>
  <c r="A173" i="2"/>
  <c r="A161" i="2"/>
  <c r="A149" i="2"/>
  <c r="A148" i="2"/>
  <c r="A147" i="2"/>
  <c r="A132" i="2"/>
  <c r="A131" i="2"/>
  <c r="A128" i="2"/>
  <c r="A127" i="2"/>
  <c r="A126" i="2"/>
  <c r="Q1093" i="16" l="1"/>
  <c r="E1091" i="16"/>
  <c r="F1089" i="16"/>
  <c r="Q1085" i="16"/>
  <c r="E1083" i="16"/>
  <c r="E1081" i="16"/>
  <c r="E1080" i="16"/>
  <c r="E1077" i="16"/>
  <c r="E1075" i="16"/>
  <c r="E1072" i="16"/>
  <c r="E1071" i="16"/>
  <c r="E1069" i="16"/>
  <c r="D1064" i="16"/>
  <c r="F990" i="16"/>
  <c r="Q986" i="16"/>
  <c r="E984" i="16"/>
  <c r="F981" i="16"/>
  <c r="J979" i="16"/>
  <c r="E979" i="16"/>
  <c r="F977" i="16"/>
  <c r="Q973" i="16"/>
  <c r="F971" i="16"/>
  <c r="F969" i="16"/>
  <c r="W968" i="16"/>
  <c r="W969" i="16" s="1"/>
  <c r="V968" i="16"/>
  <c r="W975" i="16" s="1"/>
  <c r="W979" i="16" s="1"/>
  <c r="W982" i="16" s="1"/>
  <c r="F968" i="16"/>
  <c r="M967" i="16"/>
  <c r="K967" i="16"/>
  <c r="I967" i="16"/>
  <c r="E966" i="16"/>
  <c r="E963" i="16"/>
  <c r="E962" i="16"/>
  <c r="E961" i="16"/>
  <c r="F957" i="16"/>
  <c r="W955" i="16"/>
  <c r="W958" i="16" s="1"/>
  <c r="J955" i="16"/>
  <c r="E955" i="16"/>
  <c r="F953" i="16"/>
  <c r="Q949" i="16"/>
  <c r="F947" i="16"/>
  <c r="F944" i="16"/>
  <c r="F943" i="16"/>
  <c r="W942" i="16"/>
  <c r="W943" i="16" s="1"/>
  <c r="W944" i="16" s="1"/>
  <c r="F942" i="16"/>
  <c r="F941" i="16"/>
  <c r="W945" i="16"/>
  <c r="F940" i="16"/>
  <c r="M938" i="16"/>
  <c r="K938" i="16"/>
  <c r="I938" i="16"/>
  <c r="H938" i="16"/>
  <c r="E937" i="16"/>
  <c r="E936" i="16"/>
  <c r="F932" i="16"/>
  <c r="Q928" i="16"/>
  <c r="E926" i="16"/>
  <c r="E925" i="16"/>
  <c r="D923" i="16"/>
  <c r="Q918" i="16"/>
  <c r="F913" i="16"/>
  <c r="W911" i="16"/>
  <c r="W914" i="16" s="1"/>
  <c r="J911" i="16"/>
  <c r="E911" i="16"/>
  <c r="F909" i="16"/>
  <c r="Q905" i="16"/>
  <c r="F903" i="16"/>
  <c r="F900" i="16"/>
  <c r="M898" i="16"/>
  <c r="K898" i="16"/>
  <c r="I898" i="16"/>
  <c r="E897" i="16"/>
  <c r="E895" i="16"/>
  <c r="E894" i="16"/>
  <c r="E891" i="16"/>
  <c r="E890" i="16"/>
  <c r="E888" i="16"/>
  <c r="E884" i="16"/>
  <c r="E882" i="16"/>
  <c r="D877" i="16"/>
  <c r="C761" i="16"/>
  <c r="C877" i="16" s="1"/>
  <c r="M877" i="16" s="1"/>
  <c r="F757" i="16"/>
  <c r="Q753" i="16"/>
  <c r="E751" i="16"/>
  <c r="F748" i="16"/>
  <c r="J746" i="16"/>
  <c r="E746" i="16"/>
  <c r="F744" i="16"/>
  <c r="Q740" i="16"/>
  <c r="F738" i="16"/>
  <c r="F736" i="16"/>
  <c r="W735" i="16"/>
  <c r="W736" i="16" s="1"/>
  <c r="V735" i="16"/>
  <c r="W742" i="16" s="1"/>
  <c r="W746" i="16" s="1"/>
  <c r="W749" i="16" s="1"/>
  <c r="F735" i="16"/>
  <c r="M734" i="16"/>
  <c r="K734" i="16"/>
  <c r="I734" i="16"/>
  <c r="E733" i="16"/>
  <c r="E730" i="16"/>
  <c r="E729" i="16"/>
  <c r="E728" i="16"/>
  <c r="F724" i="16"/>
  <c r="W722" i="16"/>
  <c r="W725" i="16" s="1"/>
  <c r="J722" i="16"/>
  <c r="E722" i="16"/>
  <c r="F720" i="16"/>
  <c r="Q716" i="16"/>
  <c r="F714" i="16"/>
  <c r="F711" i="16"/>
  <c r="F710" i="16"/>
  <c r="W709" i="16"/>
  <c r="W710" i="16" s="1"/>
  <c r="W711" i="16" s="1"/>
  <c r="F709" i="16"/>
  <c r="F708" i="16"/>
  <c r="W712" i="16"/>
  <c r="F707" i="16"/>
  <c r="M705" i="16"/>
  <c r="K705" i="16"/>
  <c r="I705" i="16"/>
  <c r="H705" i="16"/>
  <c r="F704" i="16"/>
  <c r="F703" i="16"/>
  <c r="E701" i="16"/>
  <c r="E700" i="16"/>
  <c r="E699" i="16"/>
  <c r="F695" i="16"/>
  <c r="Q691" i="16"/>
  <c r="E689" i="16"/>
  <c r="E688" i="16"/>
  <c r="D686" i="16"/>
  <c r="Q681" i="16"/>
  <c r="F676" i="16"/>
  <c r="W674" i="16"/>
  <c r="W677" i="16" s="1"/>
  <c r="J674" i="16"/>
  <c r="E674" i="16"/>
  <c r="F672" i="16"/>
  <c r="Q668" i="16"/>
  <c r="F666" i="16"/>
  <c r="F663" i="16"/>
  <c r="M661" i="16"/>
  <c r="K661" i="16"/>
  <c r="I661" i="16"/>
  <c r="F660" i="16"/>
  <c r="F659" i="16"/>
  <c r="E657" i="16"/>
  <c r="E656" i="16"/>
  <c r="E654" i="16"/>
  <c r="E653" i="16"/>
  <c r="E650" i="16"/>
  <c r="E649" i="16"/>
  <c r="E647" i="16"/>
  <c r="E644" i="16"/>
  <c r="F643" i="16"/>
  <c r="F642" i="16"/>
  <c r="F641" i="16"/>
  <c r="F640" i="16"/>
  <c r="E639" i="16"/>
  <c r="E638" i="16"/>
  <c r="E636" i="16"/>
  <c r="P631" i="16"/>
  <c r="Q632" i="16" s="1"/>
  <c r="Q731" i="16" s="1"/>
  <c r="M631" i="16"/>
  <c r="I631" i="16"/>
  <c r="D631" i="16"/>
  <c r="F627" i="16"/>
  <c r="Q623" i="16"/>
  <c r="E621" i="16"/>
  <c r="F618" i="16"/>
  <c r="J616" i="16"/>
  <c r="E616" i="16"/>
  <c r="F614" i="16"/>
  <c r="Q610" i="16"/>
  <c r="F608" i="16"/>
  <c r="F606" i="16"/>
  <c r="W605" i="16"/>
  <c r="W606" i="16" s="1"/>
  <c r="F605" i="16"/>
  <c r="F604" i="16"/>
  <c r="W603" i="16"/>
  <c r="W604" i="16" s="1"/>
  <c r="F603" i="16"/>
  <c r="F602" i="16"/>
  <c r="W601" i="16"/>
  <c r="W602" i="16" s="1"/>
  <c r="F601" i="16"/>
  <c r="F600" i="16"/>
  <c r="W599" i="16"/>
  <c r="W600" i="16" s="1"/>
  <c r="F599" i="16"/>
  <c r="F598" i="16"/>
  <c r="W597" i="16"/>
  <c r="W598" i="16" s="1"/>
  <c r="V597" i="16"/>
  <c r="V599" i="16" s="1"/>
  <c r="V601" i="16" s="1"/>
  <c r="V603" i="16" s="1"/>
  <c r="V605" i="16" s="1"/>
  <c r="F597" i="16"/>
  <c r="M596" i="16"/>
  <c r="K596" i="16"/>
  <c r="I596" i="16"/>
  <c r="H596" i="16"/>
  <c r="E595" i="16"/>
  <c r="E592" i="16"/>
  <c r="E590" i="16"/>
  <c r="F586" i="16"/>
  <c r="W584" i="16"/>
  <c r="W587" i="16" s="1"/>
  <c r="J584" i="16"/>
  <c r="E584" i="16"/>
  <c r="F582" i="16"/>
  <c r="Q578" i="16"/>
  <c r="F576" i="16"/>
  <c r="F573" i="16"/>
  <c r="M572" i="16"/>
  <c r="K572" i="16"/>
  <c r="I572" i="16"/>
  <c r="E571" i="16"/>
  <c r="E569" i="16"/>
  <c r="F565" i="16"/>
  <c r="W563" i="16"/>
  <c r="W566" i="16" s="1"/>
  <c r="J563" i="16"/>
  <c r="E563" i="16"/>
  <c r="F561" i="16"/>
  <c r="Q557" i="16"/>
  <c r="F555" i="16"/>
  <c r="F552" i="16"/>
  <c r="F551" i="16"/>
  <c r="W550" i="16"/>
  <c r="W551" i="16" s="1"/>
  <c r="W552" i="16" s="1"/>
  <c r="F550" i="16"/>
  <c r="F549" i="16"/>
  <c r="W553" i="16"/>
  <c r="F548" i="16"/>
  <c r="M546" i="16"/>
  <c r="K546" i="16"/>
  <c r="I546" i="16"/>
  <c r="H546" i="16"/>
  <c r="E545" i="16"/>
  <c r="F540" i="16"/>
  <c r="Q536" i="16"/>
  <c r="E534" i="16"/>
  <c r="D532" i="16"/>
  <c r="Q527" i="16"/>
  <c r="F522" i="16"/>
  <c r="W520" i="16"/>
  <c r="W523" i="16" s="1"/>
  <c r="J520" i="16"/>
  <c r="E520" i="16"/>
  <c r="F518" i="16"/>
  <c r="Q514" i="16"/>
  <c r="F512" i="16"/>
  <c r="F510" i="16"/>
  <c r="F509" i="16"/>
  <c r="M508" i="16"/>
  <c r="K508" i="16"/>
  <c r="I508" i="16"/>
  <c r="E507" i="16"/>
  <c r="E505" i="16"/>
  <c r="E502" i="16"/>
  <c r="E500" i="16"/>
  <c r="E496" i="16"/>
  <c r="E494" i="16"/>
  <c r="D491" i="16"/>
  <c r="F487" i="16"/>
  <c r="Q483" i="16"/>
  <c r="E481" i="16"/>
  <c r="F478" i="16"/>
  <c r="J476" i="16"/>
  <c r="E476" i="16"/>
  <c r="F474" i="16"/>
  <c r="Q470" i="16"/>
  <c r="F468" i="16"/>
  <c r="F466" i="16"/>
  <c r="W465" i="16"/>
  <c r="W466" i="16" s="1"/>
  <c r="F465" i="16"/>
  <c r="F464" i="16"/>
  <c r="W463" i="16"/>
  <c r="W464" i="16" s="1"/>
  <c r="F463" i="16"/>
  <c r="F462" i="16"/>
  <c r="W461" i="16"/>
  <c r="W462" i="16" s="1"/>
  <c r="F461" i="16"/>
  <c r="F460" i="16"/>
  <c r="W459" i="16"/>
  <c r="W460" i="16" s="1"/>
  <c r="F459" i="16"/>
  <c r="F458" i="16"/>
  <c r="W457" i="16"/>
  <c r="W458" i="16" s="1"/>
  <c r="V457" i="16"/>
  <c r="V459" i="16" s="1"/>
  <c r="V461" i="16" s="1"/>
  <c r="V463" i="16" s="1"/>
  <c r="V465" i="16" s="1"/>
  <c r="F457" i="16"/>
  <c r="M456" i="16"/>
  <c r="K456" i="16"/>
  <c r="I456" i="16"/>
  <c r="H456" i="16"/>
  <c r="E455" i="16"/>
  <c r="E452" i="16"/>
  <c r="E450" i="16"/>
  <c r="F446" i="16"/>
  <c r="W444" i="16"/>
  <c r="W447" i="16" s="1"/>
  <c r="J444" i="16"/>
  <c r="E444" i="16"/>
  <c r="F442" i="16"/>
  <c r="Q438" i="16"/>
  <c r="F436" i="16"/>
  <c r="F433" i="16"/>
  <c r="M432" i="16"/>
  <c r="K432" i="16"/>
  <c r="I432" i="16"/>
  <c r="E431" i="16"/>
  <c r="E429" i="16"/>
  <c r="F425" i="16"/>
  <c r="W423" i="16"/>
  <c r="W426" i="16" s="1"/>
  <c r="J423" i="16"/>
  <c r="E423" i="16"/>
  <c r="F421" i="16"/>
  <c r="Q417" i="16"/>
  <c r="F415" i="16"/>
  <c r="F412" i="16"/>
  <c r="F411" i="16"/>
  <c r="W410" i="16"/>
  <c r="W411" i="16" s="1"/>
  <c r="W412" i="16" s="1"/>
  <c r="F410" i="16"/>
  <c r="F409" i="16"/>
  <c r="W413" i="16"/>
  <c r="F408" i="16"/>
  <c r="M406" i="16"/>
  <c r="K406" i="16"/>
  <c r="I406" i="16"/>
  <c r="H406" i="16"/>
  <c r="E405" i="16"/>
  <c r="F400" i="16"/>
  <c r="Q396" i="16"/>
  <c r="E394" i="16"/>
  <c r="D392" i="16"/>
  <c r="Q387" i="16"/>
  <c r="F382" i="16"/>
  <c r="W380" i="16"/>
  <c r="W383" i="16" s="1"/>
  <c r="J380" i="16"/>
  <c r="E380" i="16"/>
  <c r="F378" i="16"/>
  <c r="Q374" i="16"/>
  <c r="F372" i="16"/>
  <c r="F370" i="16"/>
  <c r="F369" i="16"/>
  <c r="M368" i="16"/>
  <c r="K368" i="16"/>
  <c r="I368" i="16"/>
  <c r="E367" i="16"/>
  <c r="E365" i="16"/>
  <c r="E362" i="16"/>
  <c r="E360" i="16"/>
  <c r="E356" i="16"/>
  <c r="E354" i="16"/>
  <c r="D351" i="16"/>
  <c r="C211" i="16"/>
  <c r="C351" i="16" s="1"/>
  <c r="F347" i="16"/>
  <c r="Q343" i="16"/>
  <c r="E341" i="16"/>
  <c r="F338" i="16"/>
  <c r="J336" i="16"/>
  <c r="E336" i="16"/>
  <c r="F334" i="16"/>
  <c r="Q330" i="16"/>
  <c r="F328" i="16"/>
  <c r="F326" i="16"/>
  <c r="W325" i="16"/>
  <c r="W326" i="16" s="1"/>
  <c r="F325" i="16"/>
  <c r="F324" i="16"/>
  <c r="W323" i="16"/>
  <c r="W324" i="16" s="1"/>
  <c r="F323" i="16"/>
  <c r="F322" i="16"/>
  <c r="W321" i="16"/>
  <c r="W322" i="16" s="1"/>
  <c r="F321" i="16"/>
  <c r="F320" i="16"/>
  <c r="W319" i="16"/>
  <c r="W320" i="16" s="1"/>
  <c r="F319" i="16"/>
  <c r="F318" i="16"/>
  <c r="W317" i="16"/>
  <c r="W318" i="16" s="1"/>
  <c r="V317" i="16"/>
  <c r="W332" i="16" s="1"/>
  <c r="F317" i="16"/>
  <c r="M316" i="16"/>
  <c r="K316" i="16"/>
  <c r="I316" i="16"/>
  <c r="H316" i="16"/>
  <c r="E315" i="16"/>
  <c r="E312" i="16"/>
  <c r="E310" i="16"/>
  <c r="F306" i="16"/>
  <c r="W304" i="16"/>
  <c r="W307" i="16" s="1"/>
  <c r="J304" i="16"/>
  <c r="E304" i="16"/>
  <c r="F302" i="16"/>
  <c r="Q298" i="16"/>
  <c r="F296" i="16"/>
  <c r="F293" i="16"/>
  <c r="M292" i="16"/>
  <c r="K292" i="16"/>
  <c r="I292" i="16"/>
  <c r="E291" i="16"/>
  <c r="E289" i="16"/>
  <c r="F285" i="16"/>
  <c r="W283" i="16"/>
  <c r="W286" i="16" s="1"/>
  <c r="J283" i="16"/>
  <c r="E283" i="16"/>
  <c r="F281" i="16"/>
  <c r="Q277" i="16"/>
  <c r="F275" i="16"/>
  <c r="F272" i="16"/>
  <c r="F271" i="16"/>
  <c r="W270" i="16"/>
  <c r="W271" i="16" s="1"/>
  <c r="W272" i="16" s="1"/>
  <c r="F270" i="16"/>
  <c r="F269" i="16"/>
  <c r="W273" i="16"/>
  <c r="F268" i="16"/>
  <c r="M266" i="16"/>
  <c r="K266" i="16"/>
  <c r="I266" i="16"/>
  <c r="H266" i="16"/>
  <c r="E265" i="16"/>
  <c r="F260" i="16"/>
  <c r="Q256" i="16"/>
  <c r="E254" i="16"/>
  <c r="D252" i="16"/>
  <c r="Q247" i="16"/>
  <c r="F242" i="16"/>
  <c r="W240" i="16"/>
  <c r="W243" i="16" s="1"/>
  <c r="J240" i="16"/>
  <c r="E240" i="16"/>
  <c r="F238" i="16"/>
  <c r="Q234" i="16"/>
  <c r="F232" i="16"/>
  <c r="F230" i="16"/>
  <c r="F229" i="16"/>
  <c r="M228" i="16"/>
  <c r="K228" i="16"/>
  <c r="I228" i="16"/>
  <c r="E227" i="16"/>
  <c r="E225" i="16"/>
  <c r="E222" i="16"/>
  <c r="E220" i="16"/>
  <c r="E216" i="16"/>
  <c r="E214" i="16"/>
  <c r="D211" i="16"/>
  <c r="F2148" i="13"/>
  <c r="J2146" i="13"/>
  <c r="E2146" i="13"/>
  <c r="F2144" i="13"/>
  <c r="Q2140" i="13"/>
  <c r="F2138" i="13"/>
  <c r="F2136" i="13"/>
  <c r="F2135" i="13"/>
  <c r="F2134" i="13"/>
  <c r="F2133" i="13"/>
  <c r="F2132" i="13"/>
  <c r="F2131" i="13"/>
  <c r="F2130" i="13"/>
  <c r="F2129" i="13"/>
  <c r="F2128" i="13"/>
  <c r="F2127" i="13"/>
  <c r="F2126" i="13"/>
  <c r="F2125" i="13"/>
  <c r="F2124" i="13"/>
  <c r="F2123" i="13"/>
  <c r="W2122" i="13"/>
  <c r="W2123" i="13" s="1"/>
  <c r="W2124" i="13" s="1"/>
  <c r="F2122" i="13"/>
  <c r="M2121" i="13"/>
  <c r="K2121" i="13"/>
  <c r="I2121" i="13"/>
  <c r="E2120" i="13"/>
  <c r="Q2118" i="13"/>
  <c r="E2117" i="13"/>
  <c r="E2116" i="13"/>
  <c r="Q2111" i="13"/>
  <c r="F2109" i="13"/>
  <c r="E2107" i="13"/>
  <c r="F2105" i="13"/>
  <c r="Q2101" i="13"/>
  <c r="E2099" i="13"/>
  <c r="F2096" i="13"/>
  <c r="J2094" i="13"/>
  <c r="E2094" i="13"/>
  <c r="F2092" i="13"/>
  <c r="Q2088" i="13"/>
  <c r="F2086" i="13"/>
  <c r="F2084" i="13"/>
  <c r="F2083" i="13"/>
  <c r="F2082" i="13"/>
  <c r="F2081" i="13"/>
  <c r="W2080" i="13"/>
  <c r="W2081" i="13" s="1"/>
  <c r="W2082" i="13" s="1"/>
  <c r="W2083" i="13" s="1"/>
  <c r="W2084" i="13" s="1"/>
  <c r="W2090" i="13" s="1"/>
  <c r="F2080" i="13"/>
  <c r="M2079" i="13"/>
  <c r="K2079" i="13"/>
  <c r="I2079" i="13"/>
  <c r="E2078" i="13"/>
  <c r="Q2076" i="13"/>
  <c r="E2075" i="13"/>
  <c r="E2074" i="13"/>
  <c r="F2070" i="13"/>
  <c r="W2068" i="13"/>
  <c r="W2071" i="13" s="1"/>
  <c r="J2068" i="13"/>
  <c r="E2068" i="13"/>
  <c r="F2066" i="13"/>
  <c r="Q2062" i="13"/>
  <c r="F2060" i="13"/>
  <c r="F2058" i="13"/>
  <c r="M2055" i="13"/>
  <c r="K2055" i="13"/>
  <c r="I2055" i="13"/>
  <c r="E2054" i="13"/>
  <c r="F2049" i="13"/>
  <c r="W2047" i="13"/>
  <c r="W2049" i="13" s="1"/>
  <c r="E2045" i="13"/>
  <c r="F2043" i="13"/>
  <c r="Q2039" i="13"/>
  <c r="F2037" i="13"/>
  <c r="F2035" i="13"/>
  <c r="F2034" i="13"/>
  <c r="F2033" i="13"/>
  <c r="W2032" i="13"/>
  <c r="W2033" i="13" s="1"/>
  <c r="W2034" i="13" s="1"/>
  <c r="W2035" i="13" s="1"/>
  <c r="W2041" i="13" s="1"/>
  <c r="W2043" i="13" s="1"/>
  <c r="F2032" i="13"/>
  <c r="M2031" i="13"/>
  <c r="K2031" i="13"/>
  <c r="I2031" i="13"/>
  <c r="E2029" i="13"/>
  <c r="F2027" i="13"/>
  <c r="Q2023" i="13"/>
  <c r="E2021" i="13"/>
  <c r="E2020" i="13"/>
  <c r="D2018" i="13"/>
  <c r="W2015" i="13"/>
  <c r="Q2013" i="13"/>
  <c r="F2011" i="13"/>
  <c r="E2009" i="13"/>
  <c r="F2005" i="13"/>
  <c r="F2003" i="13"/>
  <c r="W2002" i="13"/>
  <c r="W2006" i="13" s="1"/>
  <c r="J2002" i="13"/>
  <c r="E2002" i="13"/>
  <c r="F2000" i="13"/>
  <c r="Q1996" i="13"/>
  <c r="F1994" i="13"/>
  <c r="F1992" i="13"/>
  <c r="M1991" i="13"/>
  <c r="K1991" i="13"/>
  <c r="I1991" i="13"/>
  <c r="E1990" i="13"/>
  <c r="Q1989" i="13"/>
  <c r="F1981" i="13"/>
  <c r="W1979" i="13"/>
  <c r="W1982" i="13" s="1"/>
  <c r="J1979" i="13"/>
  <c r="E1979" i="13"/>
  <c r="F1977" i="13"/>
  <c r="Q1973" i="13"/>
  <c r="F1972" i="13"/>
  <c r="F1970" i="13"/>
  <c r="F1968" i="13"/>
  <c r="F1966" i="13"/>
  <c r="M1965" i="13"/>
  <c r="K1965" i="13"/>
  <c r="I1965" i="13"/>
  <c r="E1964" i="13"/>
  <c r="E1962" i="13"/>
  <c r="E1959" i="13"/>
  <c r="E1957" i="13"/>
  <c r="E1953" i="13"/>
  <c r="E1951" i="13"/>
  <c r="E1949" i="13"/>
  <c r="D1948" i="13"/>
  <c r="F1943" i="13"/>
  <c r="J1941" i="13"/>
  <c r="E1941" i="13"/>
  <c r="F1939" i="13"/>
  <c r="Q1935" i="13"/>
  <c r="F1933" i="13"/>
  <c r="F1931" i="13"/>
  <c r="F1930" i="13"/>
  <c r="F1929" i="13"/>
  <c r="F1928" i="13"/>
  <c r="F1927" i="13"/>
  <c r="F1926" i="13"/>
  <c r="F1925" i="13"/>
  <c r="F1924" i="13"/>
  <c r="F1923" i="13"/>
  <c r="F1922" i="13"/>
  <c r="F1921" i="13"/>
  <c r="F1920" i="13"/>
  <c r="F1919" i="13"/>
  <c r="F1918" i="13"/>
  <c r="W1917" i="13"/>
  <c r="W1918" i="13" s="1"/>
  <c r="W1919" i="13" s="1"/>
  <c r="F1917" i="13"/>
  <c r="M1916" i="13"/>
  <c r="K1916" i="13"/>
  <c r="I1916" i="13"/>
  <c r="E1915" i="13"/>
  <c r="Q1913" i="13"/>
  <c r="E1912" i="13"/>
  <c r="E1911" i="13"/>
  <c r="Q1906" i="13"/>
  <c r="F1904" i="13"/>
  <c r="E1902" i="13"/>
  <c r="F1900" i="13"/>
  <c r="Q1896" i="13"/>
  <c r="E1894" i="13"/>
  <c r="F1891" i="13"/>
  <c r="J1889" i="13"/>
  <c r="E1889" i="13"/>
  <c r="F1887" i="13"/>
  <c r="Q1883" i="13"/>
  <c r="F1881" i="13"/>
  <c r="F1879" i="13"/>
  <c r="F1878" i="13"/>
  <c r="F1877" i="13"/>
  <c r="F1876" i="13"/>
  <c r="W1875" i="13"/>
  <c r="W1876" i="13" s="1"/>
  <c r="W1877" i="13" s="1"/>
  <c r="W1878" i="13" s="1"/>
  <c r="W1879" i="13" s="1"/>
  <c r="W1885" i="13" s="1"/>
  <c r="F1875" i="13"/>
  <c r="M1874" i="13"/>
  <c r="K1874" i="13"/>
  <c r="I1874" i="13"/>
  <c r="E1873" i="13"/>
  <c r="Q1871" i="13"/>
  <c r="E1870" i="13"/>
  <c r="E1869" i="13"/>
  <c r="F1865" i="13"/>
  <c r="W1863" i="13"/>
  <c r="W1866" i="13" s="1"/>
  <c r="J1863" i="13"/>
  <c r="E1863" i="13"/>
  <c r="F1861" i="13"/>
  <c r="Q1857" i="13"/>
  <c r="F1855" i="13"/>
  <c r="F1853" i="13"/>
  <c r="M1850" i="13"/>
  <c r="K1850" i="13"/>
  <c r="I1850" i="13"/>
  <c r="E1849" i="13"/>
  <c r="F1844" i="13"/>
  <c r="W1842" i="13"/>
  <c r="W1844" i="13" s="1"/>
  <c r="E1840" i="13"/>
  <c r="F1838" i="13"/>
  <c r="Q1834" i="13"/>
  <c r="F1832" i="13"/>
  <c r="F1830" i="13"/>
  <c r="F1829" i="13"/>
  <c r="F1828" i="13"/>
  <c r="W1827" i="13"/>
  <c r="W1828" i="13" s="1"/>
  <c r="W1829" i="13" s="1"/>
  <c r="W1830" i="13" s="1"/>
  <c r="W1836" i="13" s="1"/>
  <c r="W1838" i="13" s="1"/>
  <c r="F1827" i="13"/>
  <c r="M1826" i="13"/>
  <c r="K1826" i="13"/>
  <c r="I1826" i="13"/>
  <c r="E1824" i="13"/>
  <c r="F1822" i="13"/>
  <c r="Q1818" i="13"/>
  <c r="E1816" i="13"/>
  <c r="E1815" i="13"/>
  <c r="D1813" i="13"/>
  <c r="W1810" i="13"/>
  <c r="Q1808" i="13"/>
  <c r="F1806" i="13"/>
  <c r="E1804" i="13"/>
  <c r="F1800" i="13"/>
  <c r="F1798" i="13"/>
  <c r="W1797" i="13"/>
  <c r="W1801" i="13" s="1"/>
  <c r="J1797" i="13"/>
  <c r="E1797" i="13"/>
  <c r="F1795" i="13"/>
  <c r="Q1791" i="13"/>
  <c r="F1789" i="13"/>
  <c r="F1787" i="13"/>
  <c r="M1786" i="13"/>
  <c r="K1786" i="13"/>
  <c r="I1786" i="13"/>
  <c r="E1785" i="13"/>
  <c r="Q1784" i="13"/>
  <c r="F1776" i="13"/>
  <c r="W1774" i="13"/>
  <c r="W1777" i="13" s="1"/>
  <c r="J1774" i="13"/>
  <c r="E1774" i="13"/>
  <c r="F1772" i="13"/>
  <c r="Q1768" i="13"/>
  <c r="F1767" i="13"/>
  <c r="F1765" i="13"/>
  <c r="F1763" i="13"/>
  <c r="F1761" i="13"/>
  <c r="M1760" i="13"/>
  <c r="K1760" i="13"/>
  <c r="I1760" i="13"/>
  <c r="E1759" i="13"/>
  <c r="E1757" i="13"/>
  <c r="E1754" i="13"/>
  <c r="E1752" i="13"/>
  <c r="E1748" i="13"/>
  <c r="E1746" i="13"/>
  <c r="E1744" i="13"/>
  <c r="D1743" i="13"/>
  <c r="F1738" i="13"/>
  <c r="J1736" i="13"/>
  <c r="E1736" i="13"/>
  <c r="F1734" i="13"/>
  <c r="Q1730" i="13"/>
  <c r="F1728" i="13"/>
  <c r="F1726" i="13"/>
  <c r="F1725" i="13"/>
  <c r="F1724" i="13"/>
  <c r="F1723" i="13"/>
  <c r="F1722" i="13"/>
  <c r="F1721" i="13"/>
  <c r="F1720" i="13"/>
  <c r="F1719" i="13"/>
  <c r="F1718" i="13"/>
  <c r="F1717" i="13"/>
  <c r="F1716" i="13"/>
  <c r="F1715" i="13"/>
  <c r="F1714" i="13"/>
  <c r="F1713" i="13"/>
  <c r="W1712" i="13"/>
  <c r="W1713" i="13" s="1"/>
  <c r="W1714" i="13" s="1"/>
  <c r="F1712" i="13"/>
  <c r="M1711" i="13"/>
  <c r="K1711" i="13"/>
  <c r="I1711" i="13"/>
  <c r="E1710" i="13"/>
  <c r="Q1708" i="13"/>
  <c r="E1707" i="13"/>
  <c r="E1706" i="13"/>
  <c r="Q1701" i="13"/>
  <c r="F1699" i="13"/>
  <c r="E1697" i="13"/>
  <c r="F1695" i="13"/>
  <c r="Q1691" i="13"/>
  <c r="E1689" i="13"/>
  <c r="F1686" i="13"/>
  <c r="J1684" i="13"/>
  <c r="E1684" i="13"/>
  <c r="F1682" i="13"/>
  <c r="Q1678" i="13"/>
  <c r="F1676" i="13"/>
  <c r="F1674" i="13"/>
  <c r="F1673" i="13"/>
  <c r="F1672" i="13"/>
  <c r="F1671" i="13"/>
  <c r="W1670" i="13"/>
  <c r="W1671" i="13" s="1"/>
  <c r="W1672" i="13" s="1"/>
  <c r="W1673" i="13" s="1"/>
  <c r="W1674" i="13" s="1"/>
  <c r="W1680" i="13" s="1"/>
  <c r="F1670" i="13"/>
  <c r="M1669" i="13"/>
  <c r="K1669" i="13"/>
  <c r="I1669" i="13"/>
  <c r="E1668" i="13"/>
  <c r="Q1666" i="13"/>
  <c r="E1665" i="13"/>
  <c r="E1664" i="13"/>
  <c r="F1660" i="13"/>
  <c r="W1658" i="13"/>
  <c r="W1661" i="13" s="1"/>
  <c r="J1658" i="13"/>
  <c r="E1658" i="13"/>
  <c r="F1656" i="13"/>
  <c r="Q1652" i="13"/>
  <c r="F1650" i="13"/>
  <c r="F1648" i="13"/>
  <c r="M1645" i="13"/>
  <c r="K1645" i="13"/>
  <c r="I1645" i="13"/>
  <c r="E1644" i="13"/>
  <c r="F1639" i="13"/>
  <c r="W1637" i="13"/>
  <c r="W1639" i="13" s="1"/>
  <c r="E1635" i="13"/>
  <c r="F1633" i="13"/>
  <c r="Q1629" i="13"/>
  <c r="F1627" i="13"/>
  <c r="F1625" i="13"/>
  <c r="F1624" i="13"/>
  <c r="F1623" i="13"/>
  <c r="W1622" i="13"/>
  <c r="W1623" i="13" s="1"/>
  <c r="W1624" i="13" s="1"/>
  <c r="W1625" i="13" s="1"/>
  <c r="W1631" i="13" s="1"/>
  <c r="W1633" i="13" s="1"/>
  <c r="F1622" i="13"/>
  <c r="M1621" i="13"/>
  <c r="K1621" i="13"/>
  <c r="I1621" i="13"/>
  <c r="E1619" i="13"/>
  <c r="F1617" i="13"/>
  <c r="Q1613" i="13"/>
  <c r="E1611" i="13"/>
  <c r="E1610" i="13"/>
  <c r="D1608" i="13"/>
  <c r="W1605" i="13"/>
  <c r="Q1603" i="13"/>
  <c r="F1601" i="13"/>
  <c r="E1599" i="13"/>
  <c r="F1595" i="13"/>
  <c r="F1593" i="13"/>
  <c r="W1592" i="13"/>
  <c r="W1596" i="13" s="1"/>
  <c r="J1592" i="13"/>
  <c r="E1592" i="13"/>
  <c r="F1590" i="13"/>
  <c r="Q1586" i="13"/>
  <c r="F1584" i="13"/>
  <c r="F1582" i="13"/>
  <c r="M1581" i="13"/>
  <c r="K1581" i="13"/>
  <c r="I1581" i="13"/>
  <c r="E1580" i="13"/>
  <c r="Q1579" i="13"/>
  <c r="F1571" i="13"/>
  <c r="W1569" i="13"/>
  <c r="W1572" i="13" s="1"/>
  <c r="J1569" i="13"/>
  <c r="E1569" i="13"/>
  <c r="F1567" i="13"/>
  <c r="Q1563" i="13"/>
  <c r="F1562" i="13"/>
  <c r="F1560" i="13"/>
  <c r="F1558" i="13"/>
  <c r="F1556" i="13"/>
  <c r="M1555" i="13"/>
  <c r="K1555" i="13"/>
  <c r="I1555" i="13"/>
  <c r="E1554" i="13"/>
  <c r="E1552" i="13"/>
  <c r="E1549" i="13"/>
  <c r="E1547" i="13"/>
  <c r="E1543" i="13"/>
  <c r="E1541" i="13"/>
  <c r="E1539" i="13"/>
  <c r="D1538" i="13"/>
  <c r="F1533" i="13"/>
  <c r="J1531" i="13"/>
  <c r="E1531" i="13"/>
  <c r="F1529" i="13"/>
  <c r="Q1525" i="13"/>
  <c r="F1523" i="13"/>
  <c r="F1521" i="13"/>
  <c r="F1520" i="13"/>
  <c r="F1519" i="13"/>
  <c r="F1518" i="13"/>
  <c r="F1517" i="13"/>
  <c r="F1516" i="13"/>
  <c r="F1515" i="13"/>
  <c r="F1514" i="13"/>
  <c r="F1513" i="13"/>
  <c r="F1512" i="13"/>
  <c r="F1511" i="13"/>
  <c r="F1510" i="13"/>
  <c r="F1509" i="13"/>
  <c r="F1508" i="13"/>
  <c r="W1507" i="13"/>
  <c r="W1508" i="13" s="1"/>
  <c r="W1509" i="13" s="1"/>
  <c r="F1507" i="13"/>
  <c r="M1506" i="13"/>
  <c r="K1506" i="13"/>
  <c r="I1506" i="13"/>
  <c r="E1505" i="13"/>
  <c r="Q1503" i="13"/>
  <c r="E1502" i="13"/>
  <c r="E1501" i="13"/>
  <c r="Q1496" i="13"/>
  <c r="F1494" i="13"/>
  <c r="E1492" i="13"/>
  <c r="F1490" i="13"/>
  <c r="Q1486" i="13"/>
  <c r="E1484" i="13"/>
  <c r="F1481" i="13"/>
  <c r="J1479" i="13"/>
  <c r="E1479" i="13"/>
  <c r="F1477" i="13"/>
  <c r="Q1473" i="13"/>
  <c r="F1471" i="13"/>
  <c r="F1469" i="13"/>
  <c r="F1468" i="13"/>
  <c r="F1467" i="13"/>
  <c r="F1466" i="13"/>
  <c r="W1465" i="13"/>
  <c r="W1466" i="13" s="1"/>
  <c r="W1467" i="13" s="1"/>
  <c r="W1468" i="13" s="1"/>
  <c r="W1469" i="13" s="1"/>
  <c r="W1475" i="13" s="1"/>
  <c r="F1465" i="13"/>
  <c r="M1464" i="13"/>
  <c r="K1464" i="13"/>
  <c r="I1464" i="13"/>
  <c r="E1463" i="13"/>
  <c r="Q1461" i="13"/>
  <c r="E1460" i="13"/>
  <c r="E1459" i="13"/>
  <c r="F1455" i="13"/>
  <c r="W1453" i="13"/>
  <c r="W1456" i="13" s="1"/>
  <c r="J1453" i="13"/>
  <c r="E1453" i="13"/>
  <c r="F1451" i="13"/>
  <c r="Q1447" i="13"/>
  <c r="F1445" i="13"/>
  <c r="F1443" i="13"/>
  <c r="M1440" i="13"/>
  <c r="K1440" i="13"/>
  <c r="I1440" i="13"/>
  <c r="E1439" i="13"/>
  <c r="F1434" i="13"/>
  <c r="W1432" i="13"/>
  <c r="W1434" i="13" s="1"/>
  <c r="E1430" i="13"/>
  <c r="F1428" i="13"/>
  <c r="Q1424" i="13"/>
  <c r="F1422" i="13"/>
  <c r="F1420" i="13"/>
  <c r="F1419" i="13"/>
  <c r="F1418" i="13"/>
  <c r="W1417" i="13"/>
  <c r="W1418" i="13" s="1"/>
  <c r="W1419" i="13" s="1"/>
  <c r="W1420" i="13" s="1"/>
  <c r="W1426" i="13" s="1"/>
  <c r="W1428" i="13" s="1"/>
  <c r="F1417" i="13"/>
  <c r="M1416" i="13"/>
  <c r="K1416" i="13"/>
  <c r="I1416" i="13"/>
  <c r="E1414" i="13"/>
  <c r="F1412" i="13"/>
  <c r="Q1408" i="13"/>
  <c r="E1406" i="13"/>
  <c r="E1405" i="13"/>
  <c r="D1403" i="13"/>
  <c r="W1400" i="13"/>
  <c r="Q1398" i="13"/>
  <c r="F1396" i="13"/>
  <c r="E1394" i="13"/>
  <c r="F1390" i="13"/>
  <c r="F1388" i="13"/>
  <c r="W1387" i="13"/>
  <c r="W1391" i="13" s="1"/>
  <c r="J1387" i="13"/>
  <c r="E1387" i="13"/>
  <c r="F1385" i="13"/>
  <c r="Q1381" i="13"/>
  <c r="F1379" i="13"/>
  <c r="F1377" i="13"/>
  <c r="M1376" i="13"/>
  <c r="K1376" i="13"/>
  <c r="I1376" i="13"/>
  <c r="E1375" i="13"/>
  <c r="Q1374" i="13"/>
  <c r="F1366" i="13"/>
  <c r="W1364" i="13"/>
  <c r="W1367" i="13" s="1"/>
  <c r="J1364" i="13"/>
  <c r="E1364" i="13"/>
  <c r="F1362" i="13"/>
  <c r="Q1358" i="13"/>
  <c r="F1357" i="13"/>
  <c r="F1355" i="13"/>
  <c r="F1353" i="13"/>
  <c r="F1351" i="13"/>
  <c r="M1350" i="13"/>
  <c r="K1350" i="13"/>
  <c r="I1350" i="13"/>
  <c r="E1349" i="13"/>
  <c r="E1347" i="13"/>
  <c r="E1344" i="13"/>
  <c r="E1342" i="13"/>
  <c r="E1338" i="13"/>
  <c r="E1336" i="13"/>
  <c r="E1334" i="13"/>
  <c r="D1333" i="13"/>
  <c r="F1328" i="13"/>
  <c r="J1326" i="13"/>
  <c r="E1326" i="13"/>
  <c r="F1324" i="13"/>
  <c r="Q1320" i="13"/>
  <c r="F1318" i="13"/>
  <c r="F1316" i="13"/>
  <c r="F1315" i="13"/>
  <c r="F1314" i="13"/>
  <c r="F1313" i="13"/>
  <c r="F1312" i="13"/>
  <c r="F1311" i="13"/>
  <c r="F1310" i="13"/>
  <c r="F1309" i="13"/>
  <c r="F1308" i="13"/>
  <c r="F1307" i="13"/>
  <c r="F1306" i="13"/>
  <c r="F1305" i="13"/>
  <c r="F1304" i="13"/>
  <c r="F1303" i="13"/>
  <c r="W1302" i="13"/>
  <c r="W1303" i="13" s="1"/>
  <c r="W1304" i="13" s="1"/>
  <c r="F1302" i="13"/>
  <c r="M1301" i="13"/>
  <c r="K1301" i="13"/>
  <c r="I1301" i="13"/>
  <c r="E1300" i="13"/>
  <c r="Q1298" i="13"/>
  <c r="E1297" i="13"/>
  <c r="E1296" i="13"/>
  <c r="Q1291" i="13"/>
  <c r="F1289" i="13"/>
  <c r="E1287" i="13"/>
  <c r="F1285" i="13"/>
  <c r="Q1281" i="13"/>
  <c r="E1279" i="13"/>
  <c r="F1276" i="13"/>
  <c r="J1274" i="13"/>
  <c r="E1274" i="13"/>
  <c r="F1272" i="13"/>
  <c r="Q1268" i="13"/>
  <c r="F1266" i="13"/>
  <c r="F1264" i="13"/>
  <c r="F1263" i="13"/>
  <c r="F1262" i="13"/>
  <c r="F1261" i="13"/>
  <c r="W1260" i="13"/>
  <c r="W1261" i="13" s="1"/>
  <c r="W1262" i="13" s="1"/>
  <c r="W1263" i="13" s="1"/>
  <c r="W1264" i="13" s="1"/>
  <c r="W1270" i="13" s="1"/>
  <c r="F1260" i="13"/>
  <c r="M1259" i="13"/>
  <c r="K1259" i="13"/>
  <c r="I1259" i="13"/>
  <c r="E1258" i="13"/>
  <c r="Q1256" i="13"/>
  <c r="E1255" i="13"/>
  <c r="E1254" i="13"/>
  <c r="F1250" i="13"/>
  <c r="W1248" i="13"/>
  <c r="W1251" i="13" s="1"/>
  <c r="J1248" i="13"/>
  <c r="E1248" i="13"/>
  <c r="F1246" i="13"/>
  <c r="Q1242" i="13"/>
  <c r="F1240" i="13"/>
  <c r="F1238" i="13"/>
  <c r="M1235" i="13"/>
  <c r="K1235" i="13"/>
  <c r="I1235" i="13"/>
  <c r="E1234" i="13"/>
  <c r="F1229" i="13"/>
  <c r="W1227" i="13"/>
  <c r="W1229" i="13" s="1"/>
  <c r="E1225" i="13"/>
  <c r="F1223" i="13"/>
  <c r="Q1219" i="13"/>
  <c r="F1217" i="13"/>
  <c r="F1215" i="13"/>
  <c r="F1214" i="13"/>
  <c r="F1213" i="13"/>
  <c r="W1212" i="13"/>
  <c r="W1213" i="13" s="1"/>
  <c r="W1214" i="13" s="1"/>
  <c r="W1215" i="13" s="1"/>
  <c r="W1221" i="13" s="1"/>
  <c r="W1223" i="13" s="1"/>
  <c r="F1212" i="13"/>
  <c r="M1211" i="13"/>
  <c r="K1211" i="13"/>
  <c r="I1211" i="13"/>
  <c r="E1209" i="13"/>
  <c r="F1207" i="13"/>
  <c r="Q1203" i="13"/>
  <c r="E1201" i="13"/>
  <c r="E1200" i="13"/>
  <c r="D1198" i="13"/>
  <c r="W1195" i="13"/>
  <c r="Q1193" i="13"/>
  <c r="F1191" i="13"/>
  <c r="E1189" i="13"/>
  <c r="F1185" i="13"/>
  <c r="F1183" i="13"/>
  <c r="W1182" i="13"/>
  <c r="W1186" i="13" s="1"/>
  <c r="J1182" i="13"/>
  <c r="E1182" i="13"/>
  <c r="F1180" i="13"/>
  <c r="Q1176" i="13"/>
  <c r="F1174" i="13"/>
  <c r="F1172" i="13"/>
  <c r="M1171" i="13"/>
  <c r="K1171" i="13"/>
  <c r="I1171" i="13"/>
  <c r="E1170" i="13"/>
  <c r="Q1169" i="13"/>
  <c r="F1161" i="13"/>
  <c r="W1159" i="13"/>
  <c r="W1162" i="13" s="1"/>
  <c r="J1159" i="13"/>
  <c r="E1159" i="13"/>
  <c r="F1157" i="13"/>
  <c r="Q1153" i="13"/>
  <c r="F1152" i="13"/>
  <c r="F1150" i="13"/>
  <c r="F1148" i="13"/>
  <c r="F1146" i="13"/>
  <c r="M1145" i="13"/>
  <c r="K1145" i="13"/>
  <c r="I1145" i="13"/>
  <c r="E1144" i="13"/>
  <c r="E1142" i="13"/>
  <c r="E1139" i="13"/>
  <c r="E1137" i="13"/>
  <c r="E1133" i="13"/>
  <c r="E1131" i="13"/>
  <c r="E1129" i="13"/>
  <c r="D1128" i="13"/>
  <c r="F1123" i="13"/>
  <c r="J1121" i="13"/>
  <c r="E1121" i="13"/>
  <c r="F1119" i="13"/>
  <c r="Q1115" i="13"/>
  <c r="F1113" i="13"/>
  <c r="F1111" i="13"/>
  <c r="F1110" i="13"/>
  <c r="F1109" i="13"/>
  <c r="F1108" i="13"/>
  <c r="F1107" i="13"/>
  <c r="F1106" i="13"/>
  <c r="F1105" i="13"/>
  <c r="F1104" i="13"/>
  <c r="F1103" i="13"/>
  <c r="F1102" i="13"/>
  <c r="F1101" i="13"/>
  <c r="F1100" i="13"/>
  <c r="F1099" i="13"/>
  <c r="F1098" i="13"/>
  <c r="W1097" i="13"/>
  <c r="W1098" i="13" s="1"/>
  <c r="W1099" i="13" s="1"/>
  <c r="F1097" i="13"/>
  <c r="M1096" i="13"/>
  <c r="K1096" i="13"/>
  <c r="I1096" i="13"/>
  <c r="E1095" i="13"/>
  <c r="Q1093" i="13"/>
  <c r="E1092" i="13"/>
  <c r="E1091" i="13"/>
  <c r="Q1086" i="13"/>
  <c r="F1084" i="13"/>
  <c r="E1082" i="13"/>
  <c r="F1080" i="13"/>
  <c r="Q1076" i="13"/>
  <c r="E1074" i="13"/>
  <c r="F1071" i="13"/>
  <c r="J1069" i="13"/>
  <c r="E1069" i="13"/>
  <c r="F1067" i="13"/>
  <c r="Q1063" i="13"/>
  <c r="F1061" i="13"/>
  <c r="F1059" i="13"/>
  <c r="F1058" i="13"/>
  <c r="F1057" i="13"/>
  <c r="F1056" i="13"/>
  <c r="W1055" i="13"/>
  <c r="W1056" i="13" s="1"/>
  <c r="W1057" i="13" s="1"/>
  <c r="W1058" i="13" s="1"/>
  <c r="W1059" i="13" s="1"/>
  <c r="W1065" i="13" s="1"/>
  <c r="F1055" i="13"/>
  <c r="M1054" i="13"/>
  <c r="K1054" i="13"/>
  <c r="I1054" i="13"/>
  <c r="E1053" i="13"/>
  <c r="Q1051" i="13"/>
  <c r="E1050" i="13"/>
  <c r="E1049" i="13"/>
  <c r="F1045" i="13"/>
  <c r="W1043" i="13"/>
  <c r="W1046" i="13" s="1"/>
  <c r="J1043" i="13"/>
  <c r="E1043" i="13"/>
  <c r="F1041" i="13"/>
  <c r="Q1037" i="13"/>
  <c r="F1035" i="13"/>
  <c r="F1033" i="13"/>
  <c r="M1030" i="13"/>
  <c r="K1030" i="13"/>
  <c r="I1030" i="13"/>
  <c r="E1029" i="13"/>
  <c r="F1024" i="13"/>
  <c r="W1022" i="13"/>
  <c r="W1024" i="13" s="1"/>
  <c r="E1020" i="13"/>
  <c r="F1018" i="13"/>
  <c r="Q1014" i="13"/>
  <c r="F1012" i="13"/>
  <c r="F1010" i="13"/>
  <c r="F1009" i="13"/>
  <c r="F1008" i="13"/>
  <c r="W1007" i="13"/>
  <c r="W1008" i="13" s="1"/>
  <c r="W1009" i="13" s="1"/>
  <c r="W1010" i="13" s="1"/>
  <c r="W1016" i="13" s="1"/>
  <c r="W1018" i="13" s="1"/>
  <c r="F1007" i="13"/>
  <c r="M1006" i="13"/>
  <c r="K1006" i="13"/>
  <c r="I1006" i="13"/>
  <c r="E1004" i="13"/>
  <c r="F1002" i="13"/>
  <c r="Q998" i="13"/>
  <c r="E996" i="13"/>
  <c r="E995" i="13"/>
  <c r="D993" i="13"/>
  <c r="W990" i="13"/>
  <c r="Q988" i="13"/>
  <c r="F986" i="13"/>
  <c r="E984" i="13"/>
  <c r="F980" i="13"/>
  <c r="F978" i="13"/>
  <c r="W977" i="13"/>
  <c r="W981" i="13" s="1"/>
  <c r="J977" i="13"/>
  <c r="E977" i="13"/>
  <c r="F975" i="13"/>
  <c r="Q971" i="13"/>
  <c r="F969" i="13"/>
  <c r="F967" i="13"/>
  <c r="M966" i="13"/>
  <c r="K966" i="13"/>
  <c r="I966" i="13"/>
  <c r="E965" i="13"/>
  <c r="Q964" i="13"/>
  <c r="F956" i="13"/>
  <c r="W954" i="13"/>
  <c r="W957" i="13" s="1"/>
  <c r="J954" i="13"/>
  <c r="E954" i="13"/>
  <c r="F952" i="13"/>
  <c r="Q948" i="13"/>
  <c r="F947" i="13"/>
  <c r="F945" i="13"/>
  <c r="F943" i="13"/>
  <c r="F941" i="13"/>
  <c r="M940" i="13"/>
  <c r="K940" i="13"/>
  <c r="I940" i="13"/>
  <c r="E939" i="13"/>
  <c r="E937" i="13"/>
  <c r="E934" i="13"/>
  <c r="E932" i="13"/>
  <c r="E928" i="13"/>
  <c r="E926" i="13"/>
  <c r="E924" i="13"/>
  <c r="D923" i="13"/>
  <c r="F918" i="13"/>
  <c r="J916" i="13"/>
  <c r="E916" i="13"/>
  <c r="F914" i="13"/>
  <c r="Q910" i="13"/>
  <c r="F908" i="13"/>
  <c r="F906" i="13"/>
  <c r="F905" i="13"/>
  <c r="F904" i="13"/>
  <c r="F903" i="13"/>
  <c r="F902" i="13"/>
  <c r="F901" i="13"/>
  <c r="F900" i="13"/>
  <c r="F899" i="13"/>
  <c r="F898" i="13"/>
  <c r="F897" i="13"/>
  <c r="F896" i="13"/>
  <c r="F895" i="13"/>
  <c r="F894" i="13"/>
  <c r="F893" i="13"/>
  <c r="W892" i="13"/>
  <c r="W893" i="13" s="1"/>
  <c r="W894" i="13" s="1"/>
  <c r="F892" i="13"/>
  <c r="M891" i="13"/>
  <c r="K891" i="13"/>
  <c r="I891" i="13"/>
  <c r="E890" i="13"/>
  <c r="Q888" i="13"/>
  <c r="E887" i="13"/>
  <c r="E886" i="13"/>
  <c r="Q881" i="13"/>
  <c r="F879" i="13"/>
  <c r="E877" i="13"/>
  <c r="F875" i="13"/>
  <c r="Q871" i="13"/>
  <c r="E869" i="13"/>
  <c r="F866" i="13"/>
  <c r="J864" i="13"/>
  <c r="E864" i="13"/>
  <c r="F862" i="13"/>
  <c r="Q858" i="13"/>
  <c r="F856" i="13"/>
  <c r="F854" i="13"/>
  <c r="F853" i="13"/>
  <c r="F852" i="13"/>
  <c r="F851" i="13"/>
  <c r="W850" i="13"/>
  <c r="W851" i="13" s="1"/>
  <c r="W852" i="13" s="1"/>
  <c r="W853" i="13" s="1"/>
  <c r="W854" i="13" s="1"/>
  <c r="W860" i="13" s="1"/>
  <c r="F850" i="13"/>
  <c r="M849" i="13"/>
  <c r="K849" i="13"/>
  <c r="I849" i="13"/>
  <c r="E848" i="13"/>
  <c r="Q846" i="13"/>
  <c r="E845" i="13"/>
  <c r="E844" i="13"/>
  <c r="F840" i="13"/>
  <c r="W838" i="13"/>
  <c r="W841" i="13" s="1"/>
  <c r="J838" i="13"/>
  <c r="E838" i="13"/>
  <c r="F836" i="13"/>
  <c r="Q832" i="13"/>
  <c r="F830" i="13"/>
  <c r="F828" i="13"/>
  <c r="M825" i="13"/>
  <c r="K825" i="13"/>
  <c r="I825" i="13"/>
  <c r="E824" i="13"/>
  <c r="F819" i="13"/>
  <c r="W817" i="13"/>
  <c r="W819" i="13" s="1"/>
  <c r="E815" i="13"/>
  <c r="F813" i="13"/>
  <c r="Q809" i="13"/>
  <c r="F807" i="13"/>
  <c r="F805" i="13"/>
  <c r="F804" i="13"/>
  <c r="F803" i="13"/>
  <c r="W802" i="13"/>
  <c r="W803" i="13" s="1"/>
  <c r="W804" i="13" s="1"/>
  <c r="W805" i="13" s="1"/>
  <c r="W811" i="13" s="1"/>
  <c r="W813" i="13" s="1"/>
  <c r="F802" i="13"/>
  <c r="M801" i="13"/>
  <c r="K801" i="13"/>
  <c r="I801" i="13"/>
  <c r="E799" i="13"/>
  <c r="F797" i="13"/>
  <c r="Q793" i="13"/>
  <c r="E791" i="13"/>
  <c r="E790" i="13"/>
  <c r="D788" i="13"/>
  <c r="W785" i="13"/>
  <c r="Q783" i="13"/>
  <c r="F781" i="13"/>
  <c r="E779" i="13"/>
  <c r="F775" i="13"/>
  <c r="F773" i="13"/>
  <c r="W772" i="13"/>
  <c r="W776" i="13" s="1"/>
  <c r="J772" i="13"/>
  <c r="E772" i="13"/>
  <c r="F770" i="13"/>
  <c r="Q766" i="13"/>
  <c r="F764" i="13"/>
  <c r="F762" i="13"/>
  <c r="M761" i="13"/>
  <c r="K761" i="13"/>
  <c r="I761" i="13"/>
  <c r="E760" i="13"/>
  <c r="Q759" i="13"/>
  <c r="F751" i="13"/>
  <c r="W749" i="13"/>
  <c r="W752" i="13" s="1"/>
  <c r="J749" i="13"/>
  <c r="E749" i="13"/>
  <c r="F747" i="13"/>
  <c r="Q743" i="13"/>
  <c r="F742" i="13"/>
  <c r="F740" i="13"/>
  <c r="F738" i="13"/>
  <c r="F736" i="13"/>
  <c r="M735" i="13"/>
  <c r="K735" i="13"/>
  <c r="I735" i="13"/>
  <c r="E734" i="13"/>
  <c r="E732" i="13"/>
  <c r="E729" i="13"/>
  <c r="E727" i="13"/>
  <c r="E723" i="13"/>
  <c r="E721" i="13"/>
  <c r="E719" i="13"/>
  <c r="D718" i="13"/>
  <c r="C513" i="13"/>
  <c r="C718" i="13" s="1"/>
  <c r="C923" i="13" s="1"/>
  <c r="C1128" i="13" s="1"/>
  <c r="C1333" i="13" s="1"/>
  <c r="C1538" i="13" s="1"/>
  <c r="C1743" i="13" s="1"/>
  <c r="C1948" i="13" s="1"/>
  <c r="F713" i="13"/>
  <c r="J711" i="13"/>
  <c r="E711" i="13"/>
  <c r="F709" i="13"/>
  <c r="Q705" i="13"/>
  <c r="F703" i="13"/>
  <c r="F701" i="13"/>
  <c r="F700" i="13"/>
  <c r="F699" i="13"/>
  <c r="F698" i="13"/>
  <c r="F697" i="13"/>
  <c r="F696" i="13"/>
  <c r="F695" i="13"/>
  <c r="F694" i="13"/>
  <c r="F693" i="13"/>
  <c r="F692" i="13"/>
  <c r="F691" i="13"/>
  <c r="F690" i="13"/>
  <c r="F689" i="13"/>
  <c r="F688" i="13"/>
  <c r="W687" i="13"/>
  <c r="W688" i="13" s="1"/>
  <c r="W689" i="13" s="1"/>
  <c r="F687" i="13"/>
  <c r="M686" i="13"/>
  <c r="K686" i="13"/>
  <c r="I686" i="13"/>
  <c r="E685" i="13"/>
  <c r="Q683" i="13"/>
  <c r="E682" i="13"/>
  <c r="E681" i="13"/>
  <c r="Q676" i="13"/>
  <c r="F674" i="13"/>
  <c r="E672" i="13"/>
  <c r="F670" i="13"/>
  <c r="Q666" i="13"/>
  <c r="E664" i="13"/>
  <c r="F661" i="13"/>
  <c r="J659" i="13"/>
  <c r="E659" i="13"/>
  <c r="F657" i="13"/>
  <c r="Q653" i="13"/>
  <c r="F651" i="13"/>
  <c r="F649" i="13"/>
  <c r="F648" i="13"/>
  <c r="F647" i="13"/>
  <c r="F646" i="13"/>
  <c r="W645" i="13"/>
  <c r="W646" i="13" s="1"/>
  <c r="W647" i="13" s="1"/>
  <c r="W648" i="13" s="1"/>
  <c r="W649" i="13" s="1"/>
  <c r="W655" i="13" s="1"/>
  <c r="F645" i="13"/>
  <c r="M644" i="13"/>
  <c r="K644" i="13"/>
  <c r="I644" i="13"/>
  <c r="E643" i="13"/>
  <c r="Q641" i="13"/>
  <c r="E640" i="13"/>
  <c r="E639" i="13"/>
  <c r="F635" i="13"/>
  <c r="W633" i="13"/>
  <c r="W636" i="13" s="1"/>
  <c r="J633" i="13"/>
  <c r="E633" i="13"/>
  <c r="F631" i="13"/>
  <c r="Q627" i="13"/>
  <c r="F625" i="13"/>
  <c r="F623" i="13"/>
  <c r="M620" i="13"/>
  <c r="K620" i="13"/>
  <c r="I620" i="13"/>
  <c r="E619" i="13"/>
  <c r="F614" i="13"/>
  <c r="W612" i="13"/>
  <c r="W614" i="13" s="1"/>
  <c r="E610" i="13"/>
  <c r="F608" i="13"/>
  <c r="Q604" i="13"/>
  <c r="F602" i="13"/>
  <c r="F600" i="13"/>
  <c r="F599" i="13"/>
  <c r="F598" i="13"/>
  <c r="W597" i="13"/>
  <c r="W598" i="13" s="1"/>
  <c r="W599" i="13" s="1"/>
  <c r="W600" i="13" s="1"/>
  <c r="W606" i="13" s="1"/>
  <c r="W608" i="13" s="1"/>
  <c r="F597" i="13"/>
  <c r="M596" i="13"/>
  <c r="K596" i="13"/>
  <c r="I596" i="13"/>
  <c r="E594" i="13"/>
  <c r="F592" i="13"/>
  <c r="Q588" i="13"/>
  <c r="E586" i="13"/>
  <c r="E585" i="13"/>
  <c r="D583" i="13"/>
  <c r="W580" i="13"/>
  <c r="Q578" i="13"/>
  <c r="F576" i="13"/>
  <c r="E574" i="13"/>
  <c r="F570" i="13"/>
  <c r="F568" i="13"/>
  <c r="W567" i="13"/>
  <c r="W571" i="13" s="1"/>
  <c r="J567" i="13"/>
  <c r="E567" i="13"/>
  <c r="F565" i="13"/>
  <c r="Q561" i="13"/>
  <c r="F559" i="13"/>
  <c r="F557" i="13"/>
  <c r="M556" i="13"/>
  <c r="K556" i="13"/>
  <c r="I556" i="13"/>
  <c r="E555" i="13"/>
  <c r="Q554" i="13"/>
  <c r="F546" i="13"/>
  <c r="W544" i="13"/>
  <c r="W547" i="13" s="1"/>
  <c r="J544" i="13"/>
  <c r="E544" i="13"/>
  <c r="F542" i="13"/>
  <c r="Q538" i="13"/>
  <c r="F537" i="13"/>
  <c r="F535" i="13"/>
  <c r="F533" i="13"/>
  <c r="F531" i="13"/>
  <c r="M530" i="13"/>
  <c r="K530" i="13"/>
  <c r="I530" i="13"/>
  <c r="E529" i="13"/>
  <c r="E527" i="13"/>
  <c r="E524" i="13"/>
  <c r="E522" i="13"/>
  <c r="E518" i="13"/>
  <c r="E516" i="13"/>
  <c r="E514" i="13"/>
  <c r="D513" i="13"/>
  <c r="K130" i="2"/>
  <c r="F508" i="13"/>
  <c r="J506" i="13"/>
  <c r="E506" i="13"/>
  <c r="F504" i="13"/>
  <c r="Q500" i="13"/>
  <c r="F498" i="13"/>
  <c r="F496" i="13"/>
  <c r="F495" i="13"/>
  <c r="F494" i="13"/>
  <c r="F493" i="13"/>
  <c r="F492" i="13"/>
  <c r="F491" i="13"/>
  <c r="F490" i="13"/>
  <c r="F489" i="13"/>
  <c r="F488" i="13"/>
  <c r="F487" i="13"/>
  <c r="F486" i="13"/>
  <c r="F485" i="13"/>
  <c r="F484" i="13"/>
  <c r="F483" i="13"/>
  <c r="W482" i="13"/>
  <c r="W483" i="13" s="1"/>
  <c r="W484" i="13" s="1"/>
  <c r="F482" i="13"/>
  <c r="M481" i="13"/>
  <c r="K481" i="13"/>
  <c r="I481" i="13"/>
  <c r="E480" i="13"/>
  <c r="Q478" i="13"/>
  <c r="E477" i="13"/>
  <c r="E476" i="13"/>
  <c r="Q471" i="13"/>
  <c r="F469" i="13"/>
  <c r="E467" i="13"/>
  <c r="F465" i="13"/>
  <c r="Q461" i="13"/>
  <c r="E459" i="13"/>
  <c r="F456" i="13"/>
  <c r="J454" i="13"/>
  <c r="E454" i="13"/>
  <c r="F452" i="13"/>
  <c r="Q448" i="13"/>
  <c r="F446" i="13"/>
  <c r="F444" i="13"/>
  <c r="F443" i="13"/>
  <c r="F442" i="13"/>
  <c r="F441" i="13"/>
  <c r="W440" i="13"/>
  <c r="W441" i="13" s="1"/>
  <c r="W442" i="13" s="1"/>
  <c r="W443" i="13" s="1"/>
  <c r="W444" i="13" s="1"/>
  <c r="W450" i="13" s="1"/>
  <c r="F440" i="13"/>
  <c r="M439" i="13"/>
  <c r="K439" i="13"/>
  <c r="I439" i="13"/>
  <c r="E438" i="13"/>
  <c r="Q436" i="13"/>
  <c r="E435" i="13"/>
  <c r="E434" i="13"/>
  <c r="F430" i="13"/>
  <c r="W428" i="13"/>
  <c r="W431" i="13" s="1"/>
  <c r="J428" i="13"/>
  <c r="E428" i="13"/>
  <c r="F426" i="13"/>
  <c r="Q422" i="13"/>
  <c r="F420" i="13"/>
  <c r="F418" i="13"/>
  <c r="M415" i="13"/>
  <c r="K415" i="13"/>
  <c r="I415" i="13"/>
  <c r="E414" i="13"/>
  <c r="F409" i="13"/>
  <c r="W407" i="13"/>
  <c r="W409" i="13" s="1"/>
  <c r="E405" i="13"/>
  <c r="F403" i="13"/>
  <c r="Q399" i="13"/>
  <c r="F397" i="13"/>
  <c r="F395" i="13"/>
  <c r="F394" i="13"/>
  <c r="F393" i="13"/>
  <c r="W392" i="13"/>
  <c r="W393" i="13" s="1"/>
  <c r="W394" i="13" s="1"/>
  <c r="W395" i="13" s="1"/>
  <c r="W401" i="13" s="1"/>
  <c r="W403" i="13" s="1"/>
  <c r="F392" i="13"/>
  <c r="M391" i="13"/>
  <c r="K391" i="13"/>
  <c r="I391" i="13"/>
  <c r="E389" i="13"/>
  <c r="F387" i="13"/>
  <c r="Q383" i="13"/>
  <c r="E381" i="13"/>
  <c r="E380" i="13"/>
  <c r="D378" i="13"/>
  <c r="W375" i="13"/>
  <c r="Q373" i="13"/>
  <c r="F371" i="13"/>
  <c r="E369" i="13"/>
  <c r="F365" i="13"/>
  <c r="F363" i="13"/>
  <c r="W362" i="13"/>
  <c r="W366" i="13" s="1"/>
  <c r="J362" i="13"/>
  <c r="E362" i="13"/>
  <c r="F360" i="13"/>
  <c r="Q356" i="13"/>
  <c r="F354" i="13"/>
  <c r="F352" i="13"/>
  <c r="M351" i="13"/>
  <c r="K351" i="13"/>
  <c r="I351" i="13"/>
  <c r="E350" i="13"/>
  <c r="Q349" i="13"/>
  <c r="F341" i="13"/>
  <c r="W339" i="13"/>
  <c r="W342" i="13" s="1"/>
  <c r="J339" i="13"/>
  <c r="E339" i="13"/>
  <c r="F337" i="13"/>
  <c r="Q333" i="13"/>
  <c r="F332" i="13"/>
  <c r="F330" i="13"/>
  <c r="F328" i="13"/>
  <c r="F326" i="13"/>
  <c r="M325" i="13"/>
  <c r="K325" i="13"/>
  <c r="I325" i="13"/>
  <c r="E324" i="13"/>
  <c r="E322" i="13"/>
  <c r="E319" i="13"/>
  <c r="E317" i="13"/>
  <c r="E313" i="13"/>
  <c r="E311" i="13"/>
  <c r="E309" i="13"/>
  <c r="D308" i="13"/>
  <c r="F178" i="13"/>
  <c r="C994" i="16" l="1"/>
  <c r="C1029" i="16" s="1"/>
  <c r="C1064" i="16" s="1"/>
  <c r="I1064" i="16" s="1"/>
  <c r="P877" i="16"/>
  <c r="Q878" i="16" s="1"/>
  <c r="Q964" i="16" s="1"/>
  <c r="I877" i="16"/>
  <c r="W977" i="16"/>
  <c r="W744" i="16"/>
  <c r="I211" i="16"/>
  <c r="I351" i="16"/>
  <c r="P351" i="16"/>
  <c r="Q352" i="16" s="1"/>
  <c r="Q453" i="16" s="1"/>
  <c r="C491" i="16"/>
  <c r="P211" i="16"/>
  <c r="Q212" i="16" s="1"/>
  <c r="Q313" i="16" s="1"/>
  <c r="W612" i="16"/>
  <c r="M351" i="16"/>
  <c r="W472" i="16"/>
  <c r="W336" i="16"/>
  <c r="W339" i="16" s="1"/>
  <c r="W334" i="16"/>
  <c r="V319" i="16"/>
  <c r="V321" i="16" s="1"/>
  <c r="V323" i="16" s="1"/>
  <c r="V325" i="16" s="1"/>
  <c r="W2125" i="13"/>
  <c r="W2126" i="13" s="1"/>
  <c r="W2127" i="13" s="1"/>
  <c r="W2128" i="13" s="1"/>
  <c r="W2129" i="13" s="1"/>
  <c r="W2130" i="13" s="1"/>
  <c r="W2131" i="13" s="1"/>
  <c r="W2132" i="13" s="1"/>
  <c r="W2133" i="13" s="1"/>
  <c r="W2134" i="13" s="1"/>
  <c r="W2135" i="13" s="1"/>
  <c r="W2136" i="13" s="1"/>
  <c r="W2142" i="13"/>
  <c r="W2094" i="13"/>
  <c r="W2097" i="13" s="1"/>
  <c r="W2092" i="13"/>
  <c r="W1937" i="13"/>
  <c r="W1920" i="13"/>
  <c r="W1921" i="13" s="1"/>
  <c r="W1922" i="13" s="1"/>
  <c r="W1923" i="13" s="1"/>
  <c r="W1924" i="13" s="1"/>
  <c r="W1925" i="13" s="1"/>
  <c r="W1926" i="13" s="1"/>
  <c r="W1927" i="13" s="1"/>
  <c r="W1928" i="13" s="1"/>
  <c r="W1929" i="13" s="1"/>
  <c r="W1930" i="13" s="1"/>
  <c r="W1931" i="13" s="1"/>
  <c r="W1889" i="13"/>
  <c r="W1892" i="13" s="1"/>
  <c r="W1887" i="13"/>
  <c r="W1715" i="13"/>
  <c r="W1716" i="13" s="1"/>
  <c r="W1717" i="13" s="1"/>
  <c r="W1718" i="13" s="1"/>
  <c r="W1719" i="13" s="1"/>
  <c r="W1720" i="13" s="1"/>
  <c r="W1721" i="13" s="1"/>
  <c r="W1722" i="13" s="1"/>
  <c r="W1723" i="13" s="1"/>
  <c r="W1724" i="13" s="1"/>
  <c r="W1725" i="13" s="1"/>
  <c r="W1726" i="13" s="1"/>
  <c r="W1732" i="13"/>
  <c r="W1684" i="13"/>
  <c r="W1687" i="13" s="1"/>
  <c r="W1682" i="13"/>
  <c r="W1527" i="13"/>
  <c r="W1510" i="13"/>
  <c r="W1511" i="13" s="1"/>
  <c r="W1512" i="13" s="1"/>
  <c r="W1513" i="13" s="1"/>
  <c r="W1514" i="13" s="1"/>
  <c r="W1515" i="13" s="1"/>
  <c r="W1516" i="13" s="1"/>
  <c r="W1517" i="13" s="1"/>
  <c r="W1518" i="13" s="1"/>
  <c r="W1519" i="13" s="1"/>
  <c r="W1520" i="13" s="1"/>
  <c r="W1521" i="13" s="1"/>
  <c r="W1479" i="13"/>
  <c r="W1482" i="13" s="1"/>
  <c r="W1477" i="13"/>
  <c r="W1305" i="13"/>
  <c r="W1306" i="13" s="1"/>
  <c r="W1307" i="13" s="1"/>
  <c r="W1308" i="13" s="1"/>
  <c r="W1309" i="13" s="1"/>
  <c r="W1310" i="13" s="1"/>
  <c r="W1311" i="13" s="1"/>
  <c r="W1312" i="13" s="1"/>
  <c r="W1313" i="13" s="1"/>
  <c r="W1314" i="13" s="1"/>
  <c r="W1315" i="13" s="1"/>
  <c r="W1316" i="13" s="1"/>
  <c r="W1322" i="13"/>
  <c r="W1274" i="13"/>
  <c r="W1277" i="13" s="1"/>
  <c r="W1272" i="13"/>
  <c r="W1069" i="13"/>
  <c r="W1072" i="13" s="1"/>
  <c r="W1067" i="13"/>
  <c r="W1117" i="13"/>
  <c r="W1100" i="13"/>
  <c r="W1101" i="13" s="1"/>
  <c r="W1102" i="13" s="1"/>
  <c r="W1103" i="13" s="1"/>
  <c r="W1104" i="13" s="1"/>
  <c r="W1105" i="13" s="1"/>
  <c r="W1106" i="13" s="1"/>
  <c r="W1107" i="13" s="1"/>
  <c r="W1108" i="13" s="1"/>
  <c r="W1109" i="13" s="1"/>
  <c r="W1110" i="13" s="1"/>
  <c r="W1111" i="13" s="1"/>
  <c r="W912" i="13"/>
  <c r="W895" i="13"/>
  <c r="W896" i="13" s="1"/>
  <c r="W897" i="13" s="1"/>
  <c r="W898" i="13" s="1"/>
  <c r="W899" i="13" s="1"/>
  <c r="W900" i="13" s="1"/>
  <c r="W901" i="13" s="1"/>
  <c r="W902" i="13" s="1"/>
  <c r="W903" i="13" s="1"/>
  <c r="W904" i="13" s="1"/>
  <c r="W905" i="13" s="1"/>
  <c r="W906" i="13" s="1"/>
  <c r="W864" i="13"/>
  <c r="W867" i="13" s="1"/>
  <c r="W862" i="13"/>
  <c r="W707" i="13"/>
  <c r="W690" i="13"/>
  <c r="W691" i="13" s="1"/>
  <c r="W692" i="13" s="1"/>
  <c r="W693" i="13" s="1"/>
  <c r="W694" i="13" s="1"/>
  <c r="W695" i="13" s="1"/>
  <c r="W696" i="13" s="1"/>
  <c r="W697" i="13" s="1"/>
  <c r="W698" i="13" s="1"/>
  <c r="W699" i="13" s="1"/>
  <c r="W700" i="13" s="1"/>
  <c r="W701" i="13" s="1"/>
  <c r="W659" i="13"/>
  <c r="W662" i="13" s="1"/>
  <c r="W657" i="13"/>
  <c r="W502" i="13"/>
  <c r="W485" i="13"/>
  <c r="W486" i="13" s="1"/>
  <c r="W487" i="13" s="1"/>
  <c r="W488" i="13" s="1"/>
  <c r="W489" i="13" s="1"/>
  <c r="W490" i="13" s="1"/>
  <c r="W491" i="13" s="1"/>
  <c r="W492" i="13" s="1"/>
  <c r="W493" i="13" s="1"/>
  <c r="W494" i="13" s="1"/>
  <c r="W495" i="13" s="1"/>
  <c r="W496" i="13" s="1"/>
  <c r="W454" i="13"/>
  <c r="W457" i="13" s="1"/>
  <c r="W452" i="13"/>
  <c r="P1064" i="16" l="1"/>
  <c r="Q1065" i="16" s="1"/>
  <c r="M1064" i="16"/>
  <c r="V979" i="16"/>
  <c r="W988" i="16"/>
  <c r="W990" i="16" s="1"/>
  <c r="W755" i="16"/>
  <c r="W757" i="16" s="1"/>
  <c r="V746" i="16"/>
  <c r="P491" i="16"/>
  <c r="Q492" i="16" s="1"/>
  <c r="Q593" i="16" s="1"/>
  <c r="I491" i="16"/>
  <c r="M491" i="16"/>
  <c r="W616" i="16"/>
  <c r="W619" i="16" s="1"/>
  <c r="W614" i="16"/>
  <c r="W476" i="16"/>
  <c r="W479" i="16" s="1"/>
  <c r="W474" i="16"/>
  <c r="W345" i="16"/>
  <c r="W347" i="16" s="1"/>
  <c r="V336" i="16"/>
  <c r="W2144" i="13"/>
  <c r="V2146" i="13" s="1"/>
  <c r="W2146" i="13"/>
  <c r="W2149" i="13" s="1"/>
  <c r="V2094" i="13"/>
  <c r="W2103" i="13"/>
  <c r="W2105" i="13" s="1"/>
  <c r="W2107" i="13" s="1"/>
  <c r="W2113" i="13" s="1"/>
  <c r="W1898" i="13"/>
  <c r="W1900" i="13" s="1"/>
  <c r="W1902" i="13" s="1"/>
  <c r="W1908" i="13" s="1"/>
  <c r="V1889" i="13"/>
  <c r="W1939" i="13"/>
  <c r="V1941" i="13" s="1"/>
  <c r="W1941" i="13"/>
  <c r="W1944" i="13" s="1"/>
  <c r="V1684" i="13"/>
  <c r="W1693" i="13"/>
  <c r="W1695" i="13" s="1"/>
  <c r="W1697" i="13" s="1"/>
  <c r="W1703" i="13" s="1"/>
  <c r="W1734" i="13"/>
  <c r="V1736" i="13" s="1"/>
  <c r="W1736" i="13"/>
  <c r="W1739" i="13" s="1"/>
  <c r="V1479" i="13"/>
  <c r="W1488" i="13"/>
  <c r="W1490" i="13" s="1"/>
  <c r="W1492" i="13" s="1"/>
  <c r="W1498" i="13" s="1"/>
  <c r="W1529" i="13"/>
  <c r="V1531" i="13" s="1"/>
  <c r="W1531" i="13"/>
  <c r="W1534" i="13" s="1"/>
  <c r="W1283" i="13"/>
  <c r="W1285" i="13" s="1"/>
  <c r="W1287" i="13" s="1"/>
  <c r="W1293" i="13" s="1"/>
  <c r="V1274" i="13"/>
  <c r="W1326" i="13"/>
  <c r="W1329" i="13" s="1"/>
  <c r="W1324" i="13"/>
  <c r="V1326" i="13" s="1"/>
  <c r="W1119" i="13"/>
  <c r="V1121" i="13" s="1"/>
  <c r="W1121" i="13"/>
  <c r="W1124" i="13" s="1"/>
  <c r="W1078" i="13"/>
  <c r="W1080" i="13" s="1"/>
  <c r="W1082" i="13" s="1"/>
  <c r="W1088" i="13" s="1"/>
  <c r="V1069" i="13"/>
  <c r="V864" i="13"/>
  <c r="W873" i="13"/>
  <c r="W875" i="13" s="1"/>
  <c r="W877" i="13" s="1"/>
  <c r="W883" i="13" s="1"/>
  <c r="W916" i="13"/>
  <c r="W919" i="13" s="1"/>
  <c r="W914" i="13"/>
  <c r="V916" i="13" s="1"/>
  <c r="V659" i="13"/>
  <c r="W668" i="13"/>
  <c r="W670" i="13" s="1"/>
  <c r="W672" i="13" s="1"/>
  <c r="W678" i="13" s="1"/>
  <c r="W709" i="13"/>
  <c r="V711" i="13" s="1"/>
  <c r="W711" i="13"/>
  <c r="W714" i="13" s="1"/>
  <c r="V454" i="13"/>
  <c r="W463" i="13"/>
  <c r="W465" i="13" s="1"/>
  <c r="W467" i="13" s="1"/>
  <c r="W473" i="13" s="1"/>
  <c r="W506" i="13"/>
  <c r="W509" i="13" s="1"/>
  <c r="W504" i="13"/>
  <c r="V506" i="13" s="1"/>
  <c r="V616" i="16" l="1"/>
  <c r="W625" i="16"/>
  <c r="W627" i="16" s="1"/>
  <c r="V476" i="16"/>
  <c r="W485" i="16"/>
  <c r="W487" i="16" s="1"/>
  <c r="E113" i="4" l="1"/>
  <c r="E112" i="4"/>
  <c r="E111" i="4"/>
  <c r="E110" i="4"/>
  <c r="E109" i="4"/>
  <c r="E108" i="4"/>
  <c r="E107" i="4"/>
  <c r="E106" i="4"/>
  <c r="E105" i="4"/>
  <c r="G130" i="2"/>
  <c r="E188" i="2"/>
  <c r="E187" i="2"/>
  <c r="E186" i="2"/>
  <c r="E185" i="2"/>
  <c r="E184" i="2"/>
  <c r="E183" i="2"/>
  <c r="E182" i="2"/>
  <c r="E181" i="2"/>
  <c r="E180" i="2"/>
  <c r="E179" i="2"/>
  <c r="D130" i="2"/>
  <c r="E130" i="2" s="1"/>
  <c r="D123" i="2"/>
  <c r="E123" i="2" s="1"/>
  <c r="O130" i="2"/>
  <c r="A130" i="2" s="1"/>
  <c r="C124" i="2"/>
  <c r="C125" i="2" s="1"/>
  <c r="C126" i="2" s="1"/>
  <c r="C127" i="2" s="1"/>
  <c r="C128" i="2" s="1"/>
  <c r="C129" i="2" s="1"/>
  <c r="C131" i="2" s="1"/>
  <c r="C132" i="2" s="1"/>
  <c r="C133" i="2" s="1"/>
  <c r="C134" i="2" s="1"/>
  <c r="C135" i="2" s="1"/>
  <c r="C136" i="2" s="1"/>
  <c r="C137" i="2" s="1"/>
  <c r="C138" i="2" s="1"/>
  <c r="C139" i="2" s="1"/>
  <c r="C140" i="2" s="1"/>
  <c r="C141" i="2" s="1"/>
  <c r="C142" i="2" s="1"/>
  <c r="C143" i="2" s="1"/>
  <c r="C144" i="2" s="1"/>
  <c r="C145" i="2" s="1"/>
  <c r="C146" i="2" s="1"/>
  <c r="C147" i="2" s="1"/>
  <c r="C148" i="2" s="1"/>
  <c r="C149" i="2" s="1"/>
  <c r="C150" i="2" s="1"/>
  <c r="C151" i="2" s="1"/>
  <c r="C152" i="2" s="1"/>
  <c r="C153" i="2" s="1"/>
  <c r="C154" i="2" s="1"/>
  <c r="C155" i="2" s="1"/>
  <c r="C156" i="2" s="1"/>
  <c r="C157" i="2" s="1"/>
  <c r="C158" i="2" s="1"/>
  <c r="C159" i="2" s="1"/>
  <c r="C160" i="2" s="1"/>
  <c r="C161" i="2" s="1"/>
  <c r="C162" i="2" s="1"/>
  <c r="C163" i="2" s="1"/>
  <c r="C164" i="2" s="1"/>
  <c r="C165" i="2" s="1"/>
  <c r="C166" i="2" s="1"/>
  <c r="C167" i="2" s="1"/>
  <c r="C168" i="2" s="1"/>
  <c r="C169" i="2" s="1"/>
  <c r="C170" i="2" s="1"/>
  <c r="C171" i="2" s="1"/>
  <c r="C172" i="2" s="1"/>
  <c r="C173" i="2" s="1"/>
  <c r="C174" i="2" s="1"/>
  <c r="C175" i="2" s="1"/>
  <c r="D175" i="2" s="1"/>
  <c r="E175" i="2" s="1"/>
  <c r="D124" i="2" l="1"/>
  <c r="E124" i="2" s="1"/>
  <c r="D128" i="2"/>
  <c r="E128" i="2" s="1"/>
  <c r="D132" i="2"/>
  <c r="E132" i="2" s="1"/>
  <c r="D136" i="2"/>
  <c r="E136" i="2" s="1"/>
  <c r="D140" i="2"/>
  <c r="E140" i="2" s="1"/>
  <c r="D144" i="2"/>
  <c r="E144" i="2" s="1"/>
  <c r="D148" i="2"/>
  <c r="E148" i="2" s="1"/>
  <c r="D152" i="2"/>
  <c r="E152" i="2" s="1"/>
  <c r="D156" i="2"/>
  <c r="E156" i="2" s="1"/>
  <c r="D160" i="2"/>
  <c r="E160" i="2" s="1"/>
  <c r="D164" i="2"/>
  <c r="E164" i="2" s="1"/>
  <c r="D168" i="2"/>
  <c r="E168" i="2" s="1"/>
  <c r="D172" i="2"/>
  <c r="E172" i="2" s="1"/>
  <c r="D126" i="2"/>
  <c r="E126" i="2" s="1"/>
  <c r="D134" i="2"/>
  <c r="E134" i="2" s="1"/>
  <c r="D138" i="2"/>
  <c r="E138" i="2" s="1"/>
  <c r="D142" i="2"/>
  <c r="E142" i="2" s="1"/>
  <c r="D146" i="2"/>
  <c r="E146" i="2" s="1"/>
  <c r="D150" i="2"/>
  <c r="E150" i="2" s="1"/>
  <c r="D154" i="2"/>
  <c r="E154" i="2" s="1"/>
  <c r="D158" i="2"/>
  <c r="E158" i="2" s="1"/>
  <c r="D162" i="2"/>
  <c r="E162" i="2" s="1"/>
  <c r="D166" i="2"/>
  <c r="E166" i="2" s="1"/>
  <c r="D170" i="2"/>
  <c r="E170" i="2" s="1"/>
  <c r="D174" i="2"/>
  <c r="E174" i="2" s="1"/>
  <c r="D125" i="2"/>
  <c r="E125" i="2" s="1"/>
  <c r="D129" i="2"/>
  <c r="E129" i="2" s="1"/>
  <c r="D133" i="2"/>
  <c r="E133" i="2" s="1"/>
  <c r="D137" i="2"/>
  <c r="E137" i="2" s="1"/>
  <c r="D141" i="2"/>
  <c r="E141" i="2" s="1"/>
  <c r="D145" i="2"/>
  <c r="E145" i="2" s="1"/>
  <c r="D149" i="2"/>
  <c r="E149" i="2" s="1"/>
  <c r="D153" i="2"/>
  <c r="E153" i="2" s="1"/>
  <c r="D157" i="2"/>
  <c r="E157" i="2" s="1"/>
  <c r="D161" i="2"/>
  <c r="E161" i="2" s="1"/>
  <c r="D165" i="2"/>
  <c r="E165" i="2" s="1"/>
  <c r="D169" i="2"/>
  <c r="E169" i="2" s="1"/>
  <c r="D173" i="2"/>
  <c r="E173" i="2" s="1"/>
  <c r="D127" i="2"/>
  <c r="E127" i="2" s="1"/>
  <c r="D131" i="2"/>
  <c r="E131" i="2" s="1"/>
  <c r="D135" i="2"/>
  <c r="E135" i="2" s="1"/>
  <c r="D139" i="2"/>
  <c r="E139" i="2" s="1"/>
  <c r="D143" i="2"/>
  <c r="E143" i="2" s="1"/>
  <c r="D147" i="2"/>
  <c r="E147" i="2" s="1"/>
  <c r="D151" i="2"/>
  <c r="E151" i="2" s="1"/>
  <c r="D155" i="2"/>
  <c r="E155" i="2" s="1"/>
  <c r="D159" i="2"/>
  <c r="E159" i="2" s="1"/>
  <c r="D163" i="2"/>
  <c r="E163" i="2" s="1"/>
  <c r="D167" i="2"/>
  <c r="E167" i="2" s="1"/>
  <c r="D171" i="2"/>
  <c r="E171" i="2" s="1"/>
  <c r="W828" i="16"/>
  <c r="W122" i="16" l="1"/>
  <c r="F185" i="13" l="1"/>
  <c r="F97" i="13" l="1"/>
  <c r="R92" i="1"/>
  <c r="E45" i="1"/>
  <c r="M45" i="1" s="1"/>
  <c r="D37" i="1"/>
  <c r="D38" i="1" s="1"/>
  <c r="D39" i="1" s="1"/>
  <c r="D40" i="1" s="1"/>
  <c r="D41" i="1" s="1"/>
  <c r="D42" i="1" s="1"/>
  <c r="D43" i="1" s="1"/>
  <c r="D44" i="1" s="1"/>
  <c r="E44" i="1" s="1"/>
  <c r="L44" i="1" s="1"/>
  <c r="E43" i="1" l="1"/>
  <c r="M43" i="1" s="1"/>
  <c r="R45" i="1"/>
  <c r="L45" i="1"/>
  <c r="R44" i="1"/>
  <c r="M44" i="1"/>
  <c r="I51" i="2"/>
  <c r="B51" i="2" s="1"/>
  <c r="I52" i="2"/>
  <c r="B52" i="2" s="1"/>
  <c r="I53" i="2"/>
  <c r="B53" i="2" s="1"/>
  <c r="I54" i="2"/>
  <c r="B54" i="2" s="1"/>
  <c r="I55" i="2"/>
  <c r="B55" i="2" s="1"/>
  <c r="I56" i="2"/>
  <c r="B56" i="2" s="1"/>
  <c r="I57" i="2"/>
  <c r="B57" i="2" s="1"/>
  <c r="I58" i="2"/>
  <c r="B58" i="2" s="1"/>
  <c r="I59" i="2"/>
  <c r="B59" i="2" s="1"/>
  <c r="I60" i="2"/>
  <c r="B60" i="2" s="1"/>
  <c r="I61" i="2"/>
  <c r="B61" i="2" s="1"/>
  <c r="I62" i="2"/>
  <c r="B62" i="2" s="1"/>
  <c r="I63" i="2"/>
  <c r="B63" i="2" s="1"/>
  <c r="I64" i="2"/>
  <c r="B64" i="2" s="1"/>
  <c r="I65" i="2"/>
  <c r="B65" i="2" s="1"/>
  <c r="I66" i="2"/>
  <c r="B66" i="2" s="1"/>
  <c r="I67" i="2"/>
  <c r="B67" i="2" s="1"/>
  <c r="I68" i="2"/>
  <c r="B68" i="2" s="1"/>
  <c r="I69" i="2"/>
  <c r="B69" i="2" s="1"/>
  <c r="I70" i="2"/>
  <c r="B70" i="2" s="1"/>
  <c r="I71" i="2"/>
  <c r="B71" i="2" s="1"/>
  <c r="I72" i="2"/>
  <c r="B72" i="2" s="1"/>
  <c r="I73" i="2"/>
  <c r="B73" i="2" s="1"/>
  <c r="I74" i="2"/>
  <c r="B74" i="2" s="1"/>
  <c r="I75" i="2"/>
  <c r="B75" i="2" s="1"/>
  <c r="I76" i="2"/>
  <c r="B76" i="2" s="1"/>
  <c r="I77" i="2"/>
  <c r="B77" i="2" s="1"/>
  <c r="I78" i="2"/>
  <c r="B78" i="2" s="1"/>
  <c r="O175" i="2"/>
  <c r="A175" i="2" s="1"/>
  <c r="O172" i="2"/>
  <c r="A172" i="2" s="1"/>
  <c r="O171" i="2"/>
  <c r="A171" i="2" s="1"/>
  <c r="O170" i="2"/>
  <c r="A170" i="2" s="1"/>
  <c r="O169" i="2"/>
  <c r="A169" i="2" s="1"/>
  <c r="O168" i="2"/>
  <c r="A168" i="2" s="1"/>
  <c r="O167" i="2"/>
  <c r="A167" i="2" s="1"/>
  <c r="O166" i="2"/>
  <c r="A166" i="2" s="1"/>
  <c r="O165" i="2"/>
  <c r="A165" i="2" s="1"/>
  <c r="O164" i="2"/>
  <c r="A164" i="2" s="1"/>
  <c r="O163" i="2"/>
  <c r="A163" i="2" s="1"/>
  <c r="O162" i="2"/>
  <c r="A162" i="2" s="1"/>
  <c r="O160" i="2"/>
  <c r="A160" i="2" s="1"/>
  <c r="O159" i="2"/>
  <c r="A159" i="2" s="1"/>
  <c r="O158" i="2"/>
  <c r="A158" i="2" s="1"/>
  <c r="O157" i="2"/>
  <c r="A157" i="2" s="1"/>
  <c r="O156" i="2"/>
  <c r="A156" i="2" s="1"/>
  <c r="O155" i="2"/>
  <c r="A155" i="2" s="1"/>
  <c r="O154" i="2"/>
  <c r="A154" i="2" s="1"/>
  <c r="O153" i="2"/>
  <c r="A153" i="2" s="1"/>
  <c r="O152" i="2"/>
  <c r="A152" i="2" s="1"/>
  <c r="O151" i="2"/>
  <c r="A151" i="2" s="1"/>
  <c r="O150" i="2"/>
  <c r="A150" i="2" s="1"/>
  <c r="O146" i="2"/>
  <c r="A146" i="2" s="1"/>
  <c r="O145" i="2"/>
  <c r="A145" i="2" s="1"/>
  <c r="O144" i="2"/>
  <c r="A144" i="2" s="1"/>
  <c r="O143" i="2"/>
  <c r="A143" i="2" s="1"/>
  <c r="O142" i="2"/>
  <c r="A142" i="2" s="1"/>
  <c r="O141" i="2"/>
  <c r="A141" i="2" s="1"/>
  <c r="O140" i="2"/>
  <c r="A140" i="2" s="1"/>
  <c r="O139" i="2"/>
  <c r="A139" i="2" s="1"/>
  <c r="O138" i="2"/>
  <c r="A138" i="2" s="1"/>
  <c r="O137" i="2"/>
  <c r="A137" i="2" s="1"/>
  <c r="O136" i="2"/>
  <c r="A136" i="2" s="1"/>
  <c r="O135" i="2"/>
  <c r="A135" i="2" s="1"/>
  <c r="O134" i="2"/>
  <c r="A134" i="2" s="1"/>
  <c r="O133" i="2"/>
  <c r="A133" i="2" s="1"/>
  <c r="O129" i="2"/>
  <c r="A129" i="2" s="1"/>
  <c r="O125" i="2"/>
  <c r="A125" i="2" s="1"/>
  <c r="O124" i="2"/>
  <c r="A124" i="2" s="1"/>
  <c r="A123" i="2"/>
  <c r="L43" i="1" l="1"/>
  <c r="R43" i="1"/>
  <c r="E37" i="1"/>
  <c r="M37" i="1" s="1"/>
  <c r="E41" i="1"/>
  <c r="M41" i="1" s="1"/>
  <c r="E73" i="1"/>
  <c r="D3" i="2" l="1"/>
  <c r="F60" i="1" l="1"/>
  <c r="E200" i="2" l="1"/>
  <c r="D200" i="2"/>
  <c r="C200" i="2"/>
  <c r="B200" i="2"/>
  <c r="C199" i="2"/>
  <c r="B199" i="2"/>
  <c r="F198" i="2"/>
  <c r="E198" i="2"/>
  <c r="D198" i="2"/>
  <c r="C198" i="2"/>
  <c r="G197" i="2"/>
  <c r="F197" i="2"/>
  <c r="E197" i="2"/>
  <c r="D197" i="2"/>
  <c r="C197" i="2"/>
  <c r="B197" i="2"/>
  <c r="G196" i="2"/>
  <c r="F196" i="2"/>
  <c r="E196" i="2"/>
  <c r="D196" i="2"/>
  <c r="C196" i="2"/>
  <c r="D195" i="2"/>
  <c r="C195" i="2"/>
  <c r="B195" i="2"/>
  <c r="D194" i="2"/>
  <c r="C194" i="2"/>
  <c r="B194" i="2"/>
  <c r="E193" i="2"/>
  <c r="D193" i="2"/>
  <c r="C193" i="2"/>
  <c r="B193" i="2"/>
  <c r="E192" i="2"/>
  <c r="D192" i="2"/>
  <c r="C192" i="2"/>
  <c r="B192" i="2"/>
  <c r="C191" i="2"/>
  <c r="B191" i="2"/>
  <c r="E42" i="1"/>
  <c r="M42" i="1" s="1"/>
  <c r="E40" i="1"/>
  <c r="M40" i="1" s="1"/>
  <c r="E39" i="1"/>
  <c r="M39" i="1" s="1"/>
  <c r="E38" i="1"/>
  <c r="M38" i="1" s="1"/>
  <c r="E36" i="1"/>
  <c r="M36" i="1" s="1"/>
  <c r="G175" i="2"/>
  <c r="F175" i="2"/>
  <c r="K174" i="2"/>
  <c r="G174" i="2"/>
  <c r="F174" i="2"/>
  <c r="K173" i="2"/>
  <c r="G173" i="2"/>
  <c r="F173" i="2"/>
  <c r="G172" i="2"/>
  <c r="F172" i="2"/>
  <c r="G171" i="2"/>
  <c r="F171" i="2"/>
  <c r="K170" i="2"/>
  <c r="G170" i="2"/>
  <c r="F170" i="2"/>
  <c r="K169" i="2"/>
  <c r="G169" i="2"/>
  <c r="F169" i="2"/>
  <c r="G168" i="2"/>
  <c r="F168" i="2"/>
  <c r="G167" i="2"/>
  <c r="F167" i="2"/>
  <c r="K166" i="2"/>
  <c r="G166" i="2"/>
  <c r="F166" i="2"/>
  <c r="K165" i="2"/>
  <c r="G165" i="2"/>
  <c r="F165" i="2"/>
  <c r="G164" i="2"/>
  <c r="F164" i="2"/>
  <c r="G163" i="2"/>
  <c r="F163" i="2"/>
  <c r="K162" i="2"/>
  <c r="G162" i="2"/>
  <c r="F162" i="2"/>
  <c r="G161" i="2"/>
  <c r="F161" i="2"/>
  <c r="F160" i="2"/>
  <c r="F159" i="2"/>
  <c r="F158" i="2"/>
  <c r="G157" i="2"/>
  <c r="F157" i="2"/>
  <c r="F156" i="2"/>
  <c r="F155" i="2"/>
  <c r="F154" i="2"/>
  <c r="F153" i="2"/>
  <c r="K152" i="2"/>
  <c r="F152" i="2"/>
  <c r="K151" i="2"/>
  <c r="F151" i="2"/>
  <c r="K150" i="2"/>
  <c r="F150" i="2"/>
  <c r="G149" i="2"/>
  <c r="F149" i="2"/>
  <c r="G148" i="2"/>
  <c r="F148" i="2"/>
  <c r="G147" i="2"/>
  <c r="F147" i="2"/>
  <c r="G146" i="2"/>
  <c r="F146" i="2"/>
  <c r="G145" i="2"/>
  <c r="F145" i="2"/>
  <c r="G144" i="2"/>
  <c r="F144" i="2"/>
  <c r="G143" i="2"/>
  <c r="F143" i="2"/>
  <c r="G142" i="2"/>
  <c r="F142" i="2"/>
  <c r="G141" i="2"/>
  <c r="F141" i="2"/>
  <c r="G140" i="2"/>
  <c r="F140" i="2"/>
  <c r="G139" i="2"/>
  <c r="F139" i="2"/>
  <c r="G138" i="2"/>
  <c r="F138" i="2"/>
  <c r="G137" i="2"/>
  <c r="F137" i="2"/>
  <c r="K136" i="2"/>
  <c r="G136" i="2"/>
  <c r="F136" i="2"/>
  <c r="K135" i="2"/>
  <c r="G135" i="2"/>
  <c r="F135" i="2"/>
  <c r="G134" i="2"/>
  <c r="F134" i="2"/>
  <c r="G133" i="2"/>
  <c r="F133" i="2"/>
  <c r="G132" i="2"/>
  <c r="F132" i="2"/>
  <c r="G131" i="2"/>
  <c r="F131" i="2"/>
  <c r="G129" i="2"/>
  <c r="G128" i="2"/>
  <c r="F128" i="2"/>
  <c r="G127" i="2"/>
  <c r="F127" i="2"/>
  <c r="G126" i="2"/>
  <c r="F126" i="2"/>
  <c r="G125" i="2"/>
  <c r="G124" i="2"/>
  <c r="F124" i="2"/>
  <c r="K123" i="2"/>
  <c r="G123" i="2"/>
  <c r="F123" i="2"/>
  <c r="A121" i="2"/>
  <c r="B119" i="2"/>
  <c r="B118" i="2"/>
  <c r="B117" i="2"/>
  <c r="B116" i="2"/>
  <c r="B115" i="2"/>
  <c r="B114" i="2"/>
  <c r="B113" i="2"/>
  <c r="B112" i="2"/>
  <c r="B111" i="2"/>
  <c r="B110" i="2"/>
  <c r="B109" i="2"/>
  <c r="B108" i="2"/>
  <c r="B107" i="2"/>
  <c r="B106" i="2"/>
  <c r="B105" i="2"/>
  <c r="B104" i="2"/>
  <c r="B103" i="2"/>
  <c r="B102" i="2"/>
  <c r="B101" i="2"/>
  <c r="B100" i="2"/>
  <c r="B99" i="2"/>
  <c r="B98" i="2"/>
  <c r="B97" i="2"/>
  <c r="B96" i="2"/>
  <c r="B95" i="2"/>
  <c r="B94" i="2"/>
  <c r="B93" i="2"/>
  <c r="B92" i="2"/>
  <c r="B91" i="2"/>
  <c r="B90" i="2"/>
  <c r="B89" i="2"/>
  <c r="B88" i="2"/>
  <c r="B87" i="2"/>
  <c r="B86" i="2"/>
  <c r="B85" i="2"/>
  <c r="B84" i="2"/>
  <c r="A84" i="2"/>
  <c r="B50" i="2"/>
  <c r="A50" i="2"/>
  <c r="A49" i="2"/>
  <c r="C45" i="2"/>
  <c r="B45" i="2"/>
  <c r="C44" i="2"/>
  <c r="B44" i="2"/>
  <c r="E43" i="2"/>
  <c r="D43" i="2"/>
  <c r="C43" i="2"/>
  <c r="B43" i="2"/>
  <c r="F42" i="2"/>
  <c r="E42" i="2"/>
  <c r="D42" i="2"/>
  <c r="B42" i="2"/>
  <c r="B41" i="2"/>
  <c r="B40" i="2"/>
  <c r="B39" i="2"/>
  <c r="B38" i="2"/>
  <c r="B37" i="2"/>
  <c r="B36" i="2"/>
  <c r="B35" i="2"/>
  <c r="B34" i="2"/>
  <c r="B33" i="2"/>
  <c r="D32" i="2"/>
  <c r="C32" i="2"/>
  <c r="B32" i="2"/>
  <c r="G31" i="2"/>
  <c r="F31" i="2"/>
  <c r="E31" i="2"/>
  <c r="D31" i="2"/>
  <c r="C31" i="2"/>
  <c r="B31" i="2"/>
  <c r="C30" i="2"/>
  <c r="B30" i="2"/>
  <c r="C29" i="2"/>
  <c r="B29" i="2"/>
  <c r="B27" i="2"/>
  <c r="B25" i="2"/>
  <c r="B23" i="2"/>
  <c r="B17" i="2"/>
  <c r="B16" i="2"/>
  <c r="B15" i="2"/>
  <c r="B14" i="2"/>
  <c r="B13" i="2"/>
  <c r="B12" i="2"/>
  <c r="B11" i="2"/>
  <c r="AF8" i="2"/>
  <c r="AE8" i="2"/>
  <c r="AD8" i="2"/>
  <c r="AC8" i="2"/>
  <c r="AB8" i="2"/>
  <c r="AA8" i="2"/>
  <c r="Z8" i="2"/>
  <c r="Y8" i="2"/>
  <c r="X8" i="2"/>
  <c r="W8" i="2"/>
  <c r="V8" i="2"/>
  <c r="U8" i="2"/>
  <c r="T8" i="2"/>
  <c r="S8" i="2"/>
  <c r="R8" i="2"/>
  <c r="Q8" i="2"/>
  <c r="P8" i="2"/>
  <c r="O8" i="2"/>
  <c r="N8" i="2"/>
  <c r="M8" i="2"/>
  <c r="L8" i="2"/>
  <c r="K8" i="2"/>
  <c r="J8" i="2"/>
  <c r="I8" i="2"/>
  <c r="H8" i="2"/>
  <c r="G8" i="2"/>
  <c r="F8" i="2"/>
  <c r="E8" i="2"/>
  <c r="D8" i="2"/>
  <c r="C8" i="2"/>
  <c r="B8" i="2"/>
  <c r="B7" i="2"/>
  <c r="G6" i="2"/>
  <c r="F6" i="2"/>
  <c r="E6" i="2"/>
  <c r="D6" i="2"/>
  <c r="C6" i="2"/>
  <c r="B6" i="2"/>
  <c r="B5" i="2"/>
  <c r="C1" i="2"/>
  <c r="B1" i="2"/>
  <c r="A1" i="2"/>
  <c r="C25" i="10"/>
  <c r="C23" i="10"/>
  <c r="F12" i="10"/>
  <c r="D12" i="10"/>
  <c r="C10" i="10"/>
  <c r="C9" i="10"/>
  <c r="C7" i="10"/>
  <c r="C5" i="10"/>
  <c r="D2" i="10"/>
  <c r="F1" i="10"/>
  <c r="D1" i="10"/>
  <c r="A1" i="10"/>
  <c r="C7" i="9"/>
  <c r="C5" i="9"/>
  <c r="D2" i="9"/>
  <c r="F1" i="9"/>
  <c r="D1" i="9"/>
  <c r="A1" i="9"/>
  <c r="D371" i="21"/>
  <c r="F364" i="21"/>
  <c r="J362" i="21"/>
  <c r="E362" i="21"/>
  <c r="F360" i="21"/>
  <c r="E354" i="21"/>
  <c r="F352" i="21"/>
  <c r="M351" i="21"/>
  <c r="K351" i="21"/>
  <c r="I351" i="21"/>
  <c r="E350" i="21"/>
  <c r="E349" i="21"/>
  <c r="E348" i="21"/>
  <c r="E345" i="21"/>
  <c r="E344" i="21"/>
  <c r="D342" i="21"/>
  <c r="D340" i="21"/>
  <c r="F335" i="21"/>
  <c r="J333" i="21"/>
  <c r="E333" i="21"/>
  <c r="F331" i="21"/>
  <c r="E325" i="21"/>
  <c r="E323" i="21"/>
  <c r="E322" i="21"/>
  <c r="E321" i="21"/>
  <c r="E320" i="21"/>
  <c r="M319" i="21"/>
  <c r="K319" i="21"/>
  <c r="I319" i="21"/>
  <c r="E318" i="21"/>
  <c r="E317" i="21"/>
  <c r="E316" i="21"/>
  <c r="E313" i="21"/>
  <c r="E312" i="21"/>
  <c r="D310" i="21"/>
  <c r="D308" i="21"/>
  <c r="F303" i="21"/>
  <c r="J301" i="21"/>
  <c r="E301" i="21"/>
  <c r="F299" i="21"/>
  <c r="E293" i="21"/>
  <c r="F291" i="21"/>
  <c r="F290" i="21"/>
  <c r="M289" i="21"/>
  <c r="K289" i="21"/>
  <c r="I289" i="21"/>
  <c r="E288" i="21"/>
  <c r="E287" i="21"/>
  <c r="E286" i="21"/>
  <c r="E283" i="21"/>
  <c r="E282" i="21"/>
  <c r="D280" i="21"/>
  <c r="D278" i="21"/>
  <c r="F273" i="21"/>
  <c r="J271" i="21"/>
  <c r="E271" i="21"/>
  <c r="F269" i="21"/>
  <c r="E263" i="21"/>
  <c r="F258" i="21"/>
  <c r="F257" i="21"/>
  <c r="M256" i="21"/>
  <c r="K256" i="21"/>
  <c r="I256" i="21"/>
  <c r="E255" i="21"/>
  <c r="E254" i="21"/>
  <c r="E253" i="21"/>
  <c r="E250" i="21"/>
  <c r="E249" i="21"/>
  <c r="D247" i="21"/>
  <c r="D245" i="21"/>
  <c r="F240" i="21"/>
  <c r="J238" i="21"/>
  <c r="E238" i="21"/>
  <c r="F236" i="21"/>
  <c r="E230" i="21"/>
  <c r="E228" i="21"/>
  <c r="E227" i="21"/>
  <c r="E226" i="21"/>
  <c r="E225" i="21"/>
  <c r="E224" i="21"/>
  <c r="E223" i="21"/>
  <c r="E222" i="21"/>
  <c r="E221" i="21"/>
  <c r="M220" i="21"/>
  <c r="K220" i="21"/>
  <c r="I220" i="21"/>
  <c r="H220" i="21"/>
  <c r="G220" i="21"/>
  <c r="E220" i="21"/>
  <c r="F218" i="21"/>
  <c r="F217" i="21"/>
  <c r="E216" i="21"/>
  <c r="E215" i="21"/>
  <c r="E214" i="21"/>
  <c r="E213" i="21"/>
  <c r="E212" i="21"/>
  <c r="E209" i="21"/>
  <c r="E208" i="21"/>
  <c r="D206" i="21"/>
  <c r="D204" i="21"/>
  <c r="F199" i="21"/>
  <c r="J197" i="21"/>
  <c r="E197" i="21"/>
  <c r="F195" i="21"/>
  <c r="E189" i="21"/>
  <c r="F187" i="21"/>
  <c r="M186" i="21"/>
  <c r="K186" i="21"/>
  <c r="I186" i="21"/>
  <c r="E185" i="21"/>
  <c r="E184" i="21"/>
  <c r="E183" i="21"/>
  <c r="E180" i="21"/>
  <c r="E179" i="21"/>
  <c r="D177" i="21"/>
  <c r="D175" i="21"/>
  <c r="F170" i="21"/>
  <c r="J168" i="21"/>
  <c r="E168" i="21"/>
  <c r="F166" i="21"/>
  <c r="E160" i="21"/>
  <c r="F158" i="21"/>
  <c r="M157" i="21"/>
  <c r="K157" i="21"/>
  <c r="I157" i="21"/>
  <c r="E156" i="21"/>
  <c r="E155" i="21"/>
  <c r="E154" i="21"/>
  <c r="E151" i="21"/>
  <c r="E150" i="21"/>
  <c r="D148" i="21"/>
  <c r="D146" i="21"/>
  <c r="F141" i="21"/>
  <c r="J139" i="21"/>
  <c r="E139" i="21"/>
  <c r="F137" i="21"/>
  <c r="E131" i="21"/>
  <c r="F129" i="21"/>
  <c r="M128" i="21"/>
  <c r="K128" i="21"/>
  <c r="I128" i="21"/>
  <c r="E127" i="21"/>
  <c r="E126" i="21"/>
  <c r="E125" i="21"/>
  <c r="E122" i="21"/>
  <c r="E121" i="21"/>
  <c r="D119" i="21"/>
  <c r="D117" i="21"/>
  <c r="F112" i="21"/>
  <c r="J110" i="21"/>
  <c r="E110" i="21"/>
  <c r="F108" i="21"/>
  <c r="E102" i="21"/>
  <c r="E100" i="21"/>
  <c r="E99" i="21"/>
  <c r="E98" i="21"/>
  <c r="E97" i="21"/>
  <c r="E96" i="21"/>
  <c r="E95" i="21"/>
  <c r="E94" i="21"/>
  <c r="E93" i="21"/>
  <c r="E92" i="21"/>
  <c r="E91" i="21"/>
  <c r="E90" i="21"/>
  <c r="E89" i="21"/>
  <c r="E88" i="21"/>
  <c r="E87" i="21"/>
  <c r="E86" i="21"/>
  <c r="E85" i="21"/>
  <c r="E84" i="21"/>
  <c r="E83" i="21"/>
  <c r="E82" i="21"/>
  <c r="E81" i="21"/>
  <c r="E80" i="21"/>
  <c r="E79" i="21"/>
  <c r="E78" i="21"/>
  <c r="E77" i="21"/>
  <c r="E76" i="21"/>
  <c r="E75" i="21"/>
  <c r="E74" i="21"/>
  <c r="E73" i="21"/>
  <c r="E72" i="21"/>
  <c r="E71" i="21"/>
  <c r="E70" i="21"/>
  <c r="E69" i="21"/>
  <c r="E68" i="21"/>
  <c r="E67" i="21"/>
  <c r="E66" i="21"/>
  <c r="E65" i="21"/>
  <c r="E64" i="21"/>
  <c r="E63" i="21"/>
  <c r="E62" i="21"/>
  <c r="E61" i="21"/>
  <c r="E60" i="21"/>
  <c r="E59" i="21"/>
  <c r="E58" i="21"/>
  <c r="E57" i="21"/>
  <c r="E56" i="21"/>
  <c r="E55" i="21"/>
  <c r="E54" i="21"/>
  <c r="E53" i="21"/>
  <c r="E52" i="21"/>
  <c r="E51" i="21"/>
  <c r="E50" i="21"/>
  <c r="E49" i="21"/>
  <c r="E48" i="21"/>
  <c r="E47" i="21"/>
  <c r="E46" i="21"/>
  <c r="E45" i="21"/>
  <c r="M44" i="21"/>
  <c r="K44" i="21"/>
  <c r="I44" i="21"/>
  <c r="H44" i="21"/>
  <c r="G44" i="21"/>
  <c r="E44" i="21"/>
  <c r="F42" i="21"/>
  <c r="F41" i="21"/>
  <c r="F40" i="21"/>
  <c r="F39" i="21"/>
  <c r="E38" i="21"/>
  <c r="E37" i="21"/>
  <c r="E36" i="21"/>
  <c r="E35" i="21"/>
  <c r="E34" i="21"/>
  <c r="E31" i="21"/>
  <c r="E30" i="21"/>
  <c r="D28" i="21"/>
  <c r="D26" i="21"/>
  <c r="D23" i="21"/>
  <c r="D22" i="21"/>
  <c r="E20" i="21"/>
  <c r="E19" i="21"/>
  <c r="E18" i="21"/>
  <c r="E17" i="21"/>
  <c r="E16" i="21"/>
  <c r="E15" i="21"/>
  <c r="E14" i="21"/>
  <c r="E13" i="21"/>
  <c r="D12" i="21"/>
  <c r="C9" i="21"/>
  <c r="D7" i="21"/>
  <c r="G5" i="21"/>
  <c r="M4" i="21"/>
  <c r="K4" i="21"/>
  <c r="I4" i="21"/>
  <c r="G4" i="21"/>
  <c r="E4" i="21"/>
  <c r="M3" i="21"/>
  <c r="K3" i="21"/>
  <c r="I3" i="21"/>
  <c r="G3" i="21"/>
  <c r="E3" i="21"/>
  <c r="K2" i="21"/>
  <c r="I2" i="21"/>
  <c r="G2" i="21"/>
  <c r="E2" i="21"/>
  <c r="B2" i="21"/>
  <c r="D1098" i="16"/>
  <c r="E1056" i="16"/>
  <c r="F1054" i="16"/>
  <c r="E1048" i="16"/>
  <c r="E1046" i="16"/>
  <c r="E1045" i="16"/>
  <c r="E1042" i="16"/>
  <c r="E1040" i="16"/>
  <c r="E1037" i="16"/>
  <c r="E1036" i="16"/>
  <c r="E1034" i="16"/>
  <c r="D1029" i="16"/>
  <c r="E1021" i="16"/>
  <c r="F1019" i="16"/>
  <c r="E1013" i="16"/>
  <c r="E1011" i="16"/>
  <c r="E1010" i="16"/>
  <c r="E1007" i="16"/>
  <c r="E1005" i="16"/>
  <c r="E1002" i="16"/>
  <c r="E1001" i="16"/>
  <c r="E999" i="16"/>
  <c r="D994" i="16"/>
  <c r="F873" i="16"/>
  <c r="E867" i="16"/>
  <c r="F864" i="16"/>
  <c r="J862" i="16"/>
  <c r="E862" i="16"/>
  <c r="F860" i="16"/>
  <c r="F854" i="16"/>
  <c r="F852" i="16"/>
  <c r="F851" i="16"/>
  <c r="M850" i="16"/>
  <c r="K850" i="16"/>
  <c r="I850" i="16"/>
  <c r="E849" i="16"/>
  <c r="E846" i="16"/>
  <c r="E845" i="16"/>
  <c r="E844" i="16"/>
  <c r="F840" i="16"/>
  <c r="J838" i="16"/>
  <c r="E838" i="16"/>
  <c r="F836" i="16"/>
  <c r="F830" i="16"/>
  <c r="F827" i="16"/>
  <c r="F826" i="16"/>
  <c r="F825" i="16"/>
  <c r="F824" i="16"/>
  <c r="F823" i="16"/>
  <c r="M821" i="16"/>
  <c r="K821" i="16"/>
  <c r="I821" i="16"/>
  <c r="H821" i="16"/>
  <c r="E820" i="16"/>
  <c r="E819" i="16"/>
  <c r="F815" i="16"/>
  <c r="E809" i="16"/>
  <c r="E808" i="16"/>
  <c r="D806" i="16"/>
  <c r="F796" i="16"/>
  <c r="J794" i="16"/>
  <c r="E794" i="16"/>
  <c r="F792" i="16"/>
  <c r="F786" i="16"/>
  <c r="F783" i="16"/>
  <c r="M781" i="16"/>
  <c r="K781" i="16"/>
  <c r="I781" i="16"/>
  <c r="E780" i="16"/>
  <c r="E778" i="16"/>
  <c r="E777" i="16"/>
  <c r="E774" i="16"/>
  <c r="E772" i="16"/>
  <c r="E768" i="16"/>
  <c r="E766" i="16"/>
  <c r="D761" i="16"/>
  <c r="F207" i="16"/>
  <c r="E201" i="16"/>
  <c r="E200" i="16"/>
  <c r="E199" i="16"/>
  <c r="F196" i="16"/>
  <c r="J194" i="16"/>
  <c r="E194" i="16"/>
  <c r="F192" i="16"/>
  <c r="F186" i="16"/>
  <c r="F184" i="16"/>
  <c r="F183" i="16"/>
  <c r="F182" i="16"/>
  <c r="F181" i="16"/>
  <c r="F180" i="16"/>
  <c r="F179" i="16"/>
  <c r="F178" i="16"/>
  <c r="F177" i="16"/>
  <c r="F176" i="16"/>
  <c r="F175" i="16"/>
  <c r="M174" i="16"/>
  <c r="K174" i="16"/>
  <c r="I174" i="16"/>
  <c r="H174" i="16"/>
  <c r="F173" i="16"/>
  <c r="F172" i="16"/>
  <c r="F171" i="16"/>
  <c r="F170" i="16"/>
  <c r="F169" i="16"/>
  <c r="F168" i="16"/>
  <c r="E167" i="16"/>
  <c r="E166" i="16"/>
  <c r="E163" i="16"/>
  <c r="E162" i="16"/>
  <c r="E161" i="16"/>
  <c r="F157" i="16"/>
  <c r="J155" i="16"/>
  <c r="E155" i="16"/>
  <c r="F153" i="16"/>
  <c r="F147" i="16"/>
  <c r="F144" i="16"/>
  <c r="M143" i="16"/>
  <c r="K143" i="16"/>
  <c r="I143" i="16"/>
  <c r="E142" i="16"/>
  <c r="E141" i="16"/>
  <c r="E140" i="16"/>
  <c r="E139" i="16"/>
  <c r="E138" i="16"/>
  <c r="F134" i="16"/>
  <c r="J132" i="16"/>
  <c r="E132" i="16"/>
  <c r="F130" i="16"/>
  <c r="F124" i="16"/>
  <c r="F121" i="16"/>
  <c r="F120" i="16"/>
  <c r="F119" i="16"/>
  <c r="F118" i="16"/>
  <c r="F117" i="16"/>
  <c r="M115" i="16"/>
  <c r="K115" i="16"/>
  <c r="I115" i="16"/>
  <c r="H115" i="16"/>
  <c r="F114" i="16"/>
  <c r="F113" i="16"/>
  <c r="F112" i="16"/>
  <c r="F111" i="16"/>
  <c r="E109" i="16"/>
  <c r="E108" i="16"/>
  <c r="E107" i="16"/>
  <c r="F103" i="16"/>
  <c r="F97" i="16"/>
  <c r="F96" i="16"/>
  <c r="F95" i="16"/>
  <c r="F94" i="16"/>
  <c r="E93" i="16"/>
  <c r="E92" i="16"/>
  <c r="E91" i="16"/>
  <c r="D89" i="16"/>
  <c r="E82" i="16"/>
  <c r="F76" i="16"/>
  <c r="F74" i="16"/>
  <c r="F73" i="16"/>
  <c r="F72" i="16"/>
  <c r="E71" i="16"/>
  <c r="J70" i="16"/>
  <c r="E70" i="16"/>
  <c r="F68" i="16"/>
  <c r="F62" i="16"/>
  <c r="F60" i="16"/>
  <c r="F59" i="16"/>
  <c r="M58" i="16"/>
  <c r="K58" i="16"/>
  <c r="I58" i="16"/>
  <c r="F57" i="16"/>
  <c r="F56" i="16"/>
  <c r="F55" i="16"/>
  <c r="E54" i="16"/>
  <c r="E53" i="16"/>
  <c r="E51" i="16"/>
  <c r="E50" i="16"/>
  <c r="E47" i="16"/>
  <c r="E46" i="16"/>
  <c r="E44" i="16"/>
  <c r="E41" i="16"/>
  <c r="F40" i="16"/>
  <c r="F39" i="16"/>
  <c r="F38" i="16"/>
  <c r="F37" i="16"/>
  <c r="E36" i="16"/>
  <c r="E35" i="16"/>
  <c r="E33" i="16"/>
  <c r="D30" i="16"/>
  <c r="D28" i="16"/>
  <c r="D25" i="16"/>
  <c r="D24" i="16"/>
  <c r="E22" i="16"/>
  <c r="E21" i="16"/>
  <c r="E20" i="16"/>
  <c r="E19" i="16"/>
  <c r="E18" i="16"/>
  <c r="E17" i="16"/>
  <c r="E16" i="16"/>
  <c r="E15" i="16"/>
  <c r="D14" i="16"/>
  <c r="C11" i="16"/>
  <c r="E9" i="16"/>
  <c r="D7" i="16"/>
  <c r="E4" i="16"/>
  <c r="E3" i="16"/>
  <c r="K2" i="16"/>
  <c r="I2" i="16"/>
  <c r="G2" i="16"/>
  <c r="E2" i="16"/>
  <c r="B2" i="16"/>
  <c r="F303" i="13"/>
  <c r="F301" i="13"/>
  <c r="F300" i="13"/>
  <c r="F299" i="13"/>
  <c r="E298" i="13"/>
  <c r="J297" i="13"/>
  <c r="E297" i="13"/>
  <c r="F295" i="13"/>
  <c r="F289" i="13"/>
  <c r="F288" i="13"/>
  <c r="F287" i="13"/>
  <c r="F285" i="13"/>
  <c r="F284" i="13"/>
  <c r="F283" i="13"/>
  <c r="F282" i="13"/>
  <c r="F281" i="13"/>
  <c r="F280" i="13"/>
  <c r="F279" i="13"/>
  <c r="F278" i="13"/>
  <c r="F277" i="13"/>
  <c r="F276" i="13"/>
  <c r="F275" i="13"/>
  <c r="F274" i="13"/>
  <c r="F273" i="13"/>
  <c r="F272" i="13"/>
  <c r="F271" i="13"/>
  <c r="M270" i="13"/>
  <c r="K270" i="13"/>
  <c r="I270" i="13"/>
  <c r="F269" i="13"/>
  <c r="F268" i="13"/>
  <c r="F267" i="13"/>
  <c r="E266" i="13"/>
  <c r="E265" i="13"/>
  <c r="E262" i="13"/>
  <c r="E261" i="13"/>
  <c r="E260" i="13"/>
  <c r="E259" i="13"/>
  <c r="F252" i="13"/>
  <c r="E250" i="13"/>
  <c r="F248" i="13"/>
  <c r="E242" i="13"/>
  <c r="E241" i="13"/>
  <c r="E240" i="13"/>
  <c r="F237" i="13"/>
  <c r="F235" i="13"/>
  <c r="F234" i="13"/>
  <c r="F233" i="13"/>
  <c r="E232" i="13"/>
  <c r="J231" i="13"/>
  <c r="E231" i="13"/>
  <c r="F229" i="13"/>
  <c r="F223" i="13"/>
  <c r="F221" i="13"/>
  <c r="F220" i="13"/>
  <c r="F219" i="13"/>
  <c r="F218" i="13"/>
  <c r="F217" i="13"/>
  <c r="M216" i="13"/>
  <c r="K216" i="13"/>
  <c r="I216" i="13"/>
  <c r="F215" i="13"/>
  <c r="F214" i="13"/>
  <c r="F213" i="13"/>
  <c r="E212" i="13"/>
  <c r="E211" i="13"/>
  <c r="E208" i="13"/>
  <c r="E207" i="13"/>
  <c r="E206" i="13"/>
  <c r="E205" i="13"/>
  <c r="F201" i="13"/>
  <c r="F199" i="13"/>
  <c r="F198" i="13"/>
  <c r="F197" i="13"/>
  <c r="E196" i="13"/>
  <c r="J195" i="13"/>
  <c r="E195" i="13"/>
  <c r="F193" i="13"/>
  <c r="F187" i="13"/>
  <c r="M182" i="13"/>
  <c r="K182" i="13"/>
  <c r="I182" i="13"/>
  <c r="F181" i="13"/>
  <c r="F180" i="13"/>
  <c r="F179" i="13"/>
  <c r="F177" i="13"/>
  <c r="E175" i="13"/>
  <c r="E174" i="13"/>
  <c r="E173" i="13"/>
  <c r="F169" i="13"/>
  <c r="E166" i="13"/>
  <c r="E165" i="13"/>
  <c r="E164" i="13"/>
  <c r="F162" i="13"/>
  <c r="F156" i="13"/>
  <c r="F154" i="13"/>
  <c r="F153" i="13"/>
  <c r="F152" i="13"/>
  <c r="F151" i="13"/>
  <c r="M150" i="13"/>
  <c r="K150" i="13"/>
  <c r="I150" i="13"/>
  <c r="F149" i="13"/>
  <c r="F148" i="13"/>
  <c r="E147" i="13"/>
  <c r="E146" i="13"/>
  <c r="E145" i="13"/>
  <c r="E144" i="13"/>
  <c r="F142" i="13"/>
  <c r="E137" i="13"/>
  <c r="F136" i="13"/>
  <c r="F135" i="13"/>
  <c r="E134" i="13"/>
  <c r="E133" i="13"/>
  <c r="E132" i="13"/>
  <c r="E131" i="13"/>
  <c r="D129" i="13"/>
  <c r="F125" i="13"/>
  <c r="F122" i="13"/>
  <c r="E120" i="13"/>
  <c r="E119" i="13"/>
  <c r="E118" i="13"/>
  <c r="E117" i="13"/>
  <c r="F113" i="13"/>
  <c r="F111" i="13"/>
  <c r="F110" i="13"/>
  <c r="F109" i="13"/>
  <c r="E108" i="13"/>
  <c r="J107" i="13"/>
  <c r="E107" i="13"/>
  <c r="F105" i="13"/>
  <c r="F99" i="13"/>
  <c r="M96" i="13"/>
  <c r="K96" i="13"/>
  <c r="I96" i="13"/>
  <c r="F95" i="13"/>
  <c r="F94" i="13"/>
  <c r="E93" i="13"/>
  <c r="E92" i="13"/>
  <c r="E90" i="13"/>
  <c r="F81" i="13"/>
  <c r="F79" i="13"/>
  <c r="F78" i="13"/>
  <c r="F77" i="13"/>
  <c r="E76" i="13"/>
  <c r="J75" i="13"/>
  <c r="E75" i="13"/>
  <c r="F73" i="13"/>
  <c r="F70" i="13"/>
  <c r="F69" i="13"/>
  <c r="F66" i="13"/>
  <c r="F65" i="13"/>
  <c r="F64" i="13"/>
  <c r="F62" i="13"/>
  <c r="F60" i="13"/>
  <c r="M59" i="13"/>
  <c r="K59" i="13"/>
  <c r="I59" i="13"/>
  <c r="F58" i="13"/>
  <c r="F57" i="13"/>
  <c r="F56" i="13"/>
  <c r="E55" i="13"/>
  <c r="E54" i="13"/>
  <c r="E53" i="13"/>
  <c r="E51" i="13"/>
  <c r="E48" i="13"/>
  <c r="E47" i="13"/>
  <c r="E45" i="13"/>
  <c r="E42" i="13"/>
  <c r="E41" i="13"/>
  <c r="F40" i="13"/>
  <c r="F39" i="13"/>
  <c r="F38" i="13"/>
  <c r="F37" i="13"/>
  <c r="E36" i="13"/>
  <c r="E35" i="13"/>
  <c r="E33" i="13"/>
  <c r="E31" i="13"/>
  <c r="D30" i="13"/>
  <c r="D28" i="13"/>
  <c r="D25" i="13"/>
  <c r="D24" i="13"/>
  <c r="E22" i="13"/>
  <c r="E21" i="13"/>
  <c r="E20" i="13"/>
  <c r="E19" i="13"/>
  <c r="E18" i="13"/>
  <c r="E17" i="13"/>
  <c r="E16" i="13"/>
  <c r="E15" i="13"/>
  <c r="D14" i="13"/>
  <c r="C11" i="13"/>
  <c r="E9" i="13"/>
  <c r="D7" i="13"/>
  <c r="E4" i="13"/>
  <c r="E3" i="13"/>
  <c r="K2" i="13"/>
  <c r="I2" i="13"/>
  <c r="G2" i="13"/>
  <c r="E2" i="13"/>
  <c r="D156" i="15"/>
  <c r="F153" i="15"/>
  <c r="F152" i="15"/>
  <c r="F151" i="15"/>
  <c r="F150" i="15"/>
  <c r="E149" i="15"/>
  <c r="J147" i="15"/>
  <c r="E147" i="15"/>
  <c r="F145" i="15"/>
  <c r="F139" i="15"/>
  <c r="F138" i="15"/>
  <c r="F136" i="15"/>
  <c r="M135" i="15"/>
  <c r="K135" i="15"/>
  <c r="I135" i="15"/>
  <c r="E134" i="15"/>
  <c r="E133" i="15"/>
  <c r="E130" i="15"/>
  <c r="E129" i="15"/>
  <c r="E128" i="15"/>
  <c r="D126" i="15"/>
  <c r="F123" i="15"/>
  <c r="F121" i="15"/>
  <c r="F120" i="15"/>
  <c r="F119" i="15"/>
  <c r="E118" i="15"/>
  <c r="J117" i="15"/>
  <c r="E117" i="15"/>
  <c r="F115" i="15"/>
  <c r="F109" i="15"/>
  <c r="F107" i="15"/>
  <c r="F106" i="15"/>
  <c r="M105" i="15"/>
  <c r="K105" i="15"/>
  <c r="I105" i="15"/>
  <c r="F104" i="15"/>
  <c r="F103" i="15"/>
  <c r="F102" i="15"/>
  <c r="E101" i="15"/>
  <c r="E100" i="15"/>
  <c r="E97" i="15"/>
  <c r="E96" i="15"/>
  <c r="E95" i="15"/>
  <c r="D93" i="15"/>
  <c r="F90" i="15"/>
  <c r="F88" i="15"/>
  <c r="F87" i="15"/>
  <c r="F86" i="15"/>
  <c r="E85" i="15"/>
  <c r="J84" i="15"/>
  <c r="E84" i="15"/>
  <c r="F82" i="15"/>
  <c r="F76" i="15"/>
  <c r="F74" i="15"/>
  <c r="F73" i="15"/>
  <c r="M72" i="15"/>
  <c r="K72" i="15"/>
  <c r="I72" i="15"/>
  <c r="F71" i="15"/>
  <c r="F70" i="15"/>
  <c r="F69" i="15"/>
  <c r="F68" i="15"/>
  <c r="E67" i="15"/>
  <c r="E66" i="15"/>
  <c r="E63" i="15"/>
  <c r="E62" i="15"/>
  <c r="E61" i="15"/>
  <c r="D59" i="15"/>
  <c r="F56" i="15"/>
  <c r="F54" i="15"/>
  <c r="F53" i="15"/>
  <c r="F52" i="15"/>
  <c r="E51" i="15"/>
  <c r="J50" i="15"/>
  <c r="E50" i="15"/>
  <c r="F48" i="15"/>
  <c r="F42" i="15"/>
  <c r="F36" i="15"/>
  <c r="M35" i="15"/>
  <c r="K35" i="15"/>
  <c r="I35" i="15"/>
  <c r="F33" i="15"/>
  <c r="F32" i="15"/>
  <c r="F31" i="15"/>
  <c r="E30" i="15"/>
  <c r="E29" i="15"/>
  <c r="E28" i="15"/>
  <c r="D22" i="15"/>
  <c r="D21" i="15"/>
  <c r="E19" i="15"/>
  <c r="E18" i="15"/>
  <c r="E17" i="15"/>
  <c r="E16" i="15"/>
  <c r="E15" i="15"/>
  <c r="E14" i="15"/>
  <c r="E13" i="15"/>
  <c r="E12" i="15"/>
  <c r="D11" i="15"/>
  <c r="C8" i="15"/>
  <c r="D6" i="15"/>
  <c r="E4" i="15"/>
  <c r="M3" i="15"/>
  <c r="K3" i="15"/>
  <c r="I3" i="15"/>
  <c r="E3" i="15"/>
  <c r="K2" i="15"/>
  <c r="I2" i="15"/>
  <c r="G2" i="15"/>
  <c r="E2" i="15"/>
  <c r="B2" i="15"/>
  <c r="E102" i="4"/>
  <c r="E101" i="4"/>
  <c r="E100" i="4"/>
  <c r="E99" i="4"/>
  <c r="E98" i="4"/>
  <c r="E97" i="4"/>
  <c r="E96" i="4"/>
  <c r="E95" i="4"/>
  <c r="E94" i="4"/>
  <c r="E93" i="4"/>
  <c r="E91" i="4"/>
  <c r="E90" i="4"/>
  <c r="E89" i="4"/>
  <c r="E88" i="4"/>
  <c r="E87" i="4"/>
  <c r="E86" i="4"/>
  <c r="E85" i="4"/>
  <c r="E84" i="4"/>
  <c r="E83" i="4"/>
  <c r="E82" i="4"/>
  <c r="E80" i="4"/>
  <c r="E79" i="4"/>
  <c r="E78" i="4"/>
  <c r="E77" i="4"/>
  <c r="E76" i="4"/>
  <c r="E75" i="4"/>
  <c r="E74" i="4"/>
  <c r="E73" i="4"/>
  <c r="E72" i="4"/>
  <c r="E71" i="4"/>
  <c r="E70" i="4"/>
  <c r="E68" i="4"/>
  <c r="E67" i="4"/>
  <c r="E66" i="4"/>
  <c r="E65" i="4"/>
  <c r="E64" i="4"/>
  <c r="E63" i="4"/>
  <c r="E62" i="4"/>
  <c r="E61" i="4"/>
  <c r="E60" i="4"/>
  <c r="E59" i="4"/>
  <c r="D57" i="4"/>
  <c r="D56" i="4"/>
  <c r="D54" i="4"/>
  <c r="E52" i="4"/>
  <c r="E49" i="4"/>
  <c r="E48" i="4"/>
  <c r="E47" i="4"/>
  <c r="E45" i="4"/>
  <c r="E40" i="4"/>
  <c r="E39" i="4"/>
  <c r="E38" i="4"/>
  <c r="E37" i="4"/>
  <c r="E36" i="4"/>
  <c r="J18" i="4"/>
  <c r="F18" i="4"/>
  <c r="E18" i="4"/>
  <c r="E16" i="4"/>
  <c r="E15" i="4"/>
  <c r="E14" i="4"/>
  <c r="E13" i="4"/>
  <c r="E12" i="4"/>
  <c r="D10" i="4"/>
  <c r="D8" i="4"/>
  <c r="D6" i="4"/>
  <c r="E4" i="4"/>
  <c r="I3" i="4"/>
  <c r="G3" i="4"/>
  <c r="E3" i="4"/>
  <c r="K2" i="4"/>
  <c r="I2" i="4"/>
  <c r="G2" i="4"/>
  <c r="E2" i="4"/>
  <c r="B2" i="4"/>
  <c r="M105" i="1"/>
  <c r="J105" i="1"/>
  <c r="H105" i="1"/>
  <c r="F105" i="1"/>
  <c r="E105" i="1"/>
  <c r="E104" i="1"/>
  <c r="E103" i="1"/>
  <c r="M91" i="1"/>
  <c r="K91" i="1"/>
  <c r="I91" i="1"/>
  <c r="F91" i="1"/>
  <c r="E91" i="1"/>
  <c r="F89" i="1"/>
  <c r="F88" i="1"/>
  <c r="F87" i="1"/>
  <c r="E86" i="1"/>
  <c r="F85" i="1"/>
  <c r="F84" i="1"/>
  <c r="E83" i="1"/>
  <c r="F82" i="1"/>
  <c r="F81" i="1"/>
  <c r="F80" i="1"/>
  <c r="F79" i="1"/>
  <c r="F78" i="1"/>
  <c r="E77" i="1"/>
  <c r="E76" i="1"/>
  <c r="E75" i="1"/>
  <c r="E74" i="1"/>
  <c r="E72" i="1"/>
  <c r="D70" i="1"/>
  <c r="E65" i="1"/>
  <c r="E64" i="1"/>
  <c r="F62" i="1"/>
  <c r="E59" i="1"/>
  <c r="E58" i="1"/>
  <c r="E56" i="1"/>
  <c r="E55" i="1"/>
  <c r="E50" i="1"/>
  <c r="E49" i="1"/>
  <c r="D47" i="1"/>
  <c r="L35" i="1"/>
  <c r="K35" i="1"/>
  <c r="E35" i="1"/>
  <c r="D35" i="1"/>
  <c r="E34" i="1"/>
  <c r="E33" i="1"/>
  <c r="D28" i="1"/>
  <c r="L16" i="1"/>
  <c r="E16" i="1"/>
  <c r="D16" i="1"/>
  <c r="E15" i="1"/>
  <c r="E14" i="1"/>
  <c r="E12" i="1"/>
  <c r="D10" i="1"/>
  <c r="D8" i="1"/>
  <c r="D6" i="1"/>
  <c r="E4" i="1"/>
  <c r="K3" i="1"/>
  <c r="I3" i="1"/>
  <c r="G3" i="1"/>
  <c r="E3" i="1"/>
  <c r="K2" i="1"/>
  <c r="I2" i="1"/>
  <c r="G2" i="1"/>
  <c r="E2" i="1"/>
  <c r="B2" i="1"/>
  <c r="D76" i="6"/>
  <c r="G73" i="6"/>
  <c r="G72" i="6"/>
  <c r="G70" i="6"/>
  <c r="G69" i="6"/>
  <c r="G68" i="6"/>
  <c r="G67" i="6"/>
  <c r="G66" i="6"/>
  <c r="E66" i="6"/>
  <c r="G64" i="6"/>
  <c r="G63" i="6"/>
  <c r="G61" i="6"/>
  <c r="G60" i="6"/>
  <c r="G59" i="6"/>
  <c r="G58" i="6"/>
  <c r="G57" i="6"/>
  <c r="E57" i="6"/>
  <c r="E55" i="6"/>
  <c r="E54" i="6"/>
  <c r="D52" i="6"/>
  <c r="E50" i="6"/>
  <c r="E48" i="6"/>
  <c r="E47" i="6"/>
  <c r="E46" i="6"/>
  <c r="E45" i="6"/>
  <c r="E44" i="6"/>
  <c r="E43" i="6"/>
  <c r="E41" i="6"/>
  <c r="E39" i="6"/>
  <c r="E37" i="6"/>
  <c r="E35" i="6"/>
  <c r="E34" i="6"/>
  <c r="E33" i="6"/>
  <c r="E32" i="6"/>
  <c r="E30" i="6"/>
  <c r="D28" i="6"/>
  <c r="E26" i="6"/>
  <c r="I24" i="6"/>
  <c r="E24" i="6"/>
  <c r="E22" i="6"/>
  <c r="E20" i="6"/>
  <c r="D18" i="6"/>
  <c r="D14" i="6"/>
  <c r="D13" i="6"/>
  <c r="D10" i="6"/>
  <c r="D8" i="6"/>
  <c r="D6" i="6"/>
  <c r="E4" i="6"/>
  <c r="E3" i="6"/>
  <c r="K2" i="6"/>
  <c r="I2" i="6"/>
  <c r="G2" i="6"/>
  <c r="E2" i="6"/>
  <c r="B2" i="6"/>
  <c r="D41" i="14"/>
  <c r="J19" i="14"/>
  <c r="I19" i="14"/>
  <c r="G19" i="14"/>
  <c r="F19" i="14"/>
  <c r="E19" i="14"/>
  <c r="D16" i="14"/>
  <c r="D13" i="14"/>
  <c r="D12" i="14"/>
  <c r="D11" i="14"/>
  <c r="D10" i="14"/>
  <c r="D8" i="14"/>
  <c r="D6" i="14"/>
  <c r="E4" i="14"/>
  <c r="E3" i="14"/>
  <c r="K2" i="14"/>
  <c r="I2" i="14"/>
  <c r="G2" i="14"/>
  <c r="E2" i="14"/>
  <c r="B2" i="14"/>
  <c r="B91" i="19"/>
  <c r="B77" i="19"/>
  <c r="B73" i="19"/>
  <c r="B72" i="19"/>
  <c r="B70" i="19"/>
  <c r="B69" i="19"/>
  <c r="D67" i="19"/>
  <c r="B67" i="19"/>
  <c r="D66" i="19"/>
  <c r="B66" i="19"/>
  <c r="B65" i="19"/>
  <c r="B64" i="19"/>
  <c r="B52" i="19"/>
  <c r="B50" i="19"/>
  <c r="B47" i="19"/>
  <c r="B45" i="19"/>
  <c r="B44" i="19"/>
  <c r="B43" i="19"/>
  <c r="B42" i="19"/>
  <c r="D40" i="19"/>
  <c r="D39" i="19"/>
  <c r="D38" i="19"/>
  <c r="D37" i="19"/>
  <c r="D36" i="19"/>
  <c r="D35" i="19"/>
  <c r="D34" i="19"/>
  <c r="B34" i="19"/>
  <c r="D33" i="19"/>
  <c r="B33" i="19"/>
  <c r="B32" i="19"/>
  <c r="D29" i="19"/>
  <c r="C29" i="19"/>
  <c r="D28" i="19"/>
  <c r="C28" i="19"/>
  <c r="D27" i="19"/>
  <c r="C27" i="19"/>
  <c r="D26" i="19"/>
  <c r="C26" i="19"/>
  <c r="D25" i="19"/>
  <c r="C25" i="19"/>
  <c r="B24" i="19"/>
  <c r="B23" i="19"/>
  <c r="B22" i="19"/>
  <c r="B21" i="19"/>
  <c r="B20" i="19"/>
  <c r="B19" i="19"/>
  <c r="B17" i="19"/>
  <c r="B14" i="19"/>
  <c r="B13" i="19"/>
  <c r="B12" i="19"/>
  <c r="B11" i="19"/>
  <c r="B7" i="19"/>
  <c r="B5" i="19"/>
  <c r="B3" i="19"/>
  <c r="B2" i="19"/>
  <c r="H1" i="19"/>
  <c r="F1" i="19"/>
  <c r="D1" i="19"/>
  <c r="B1" i="19"/>
  <c r="G59" i="18"/>
  <c r="C59" i="18"/>
  <c r="C53" i="18"/>
  <c r="C51" i="18"/>
  <c r="C50" i="18"/>
  <c r="C49" i="18"/>
  <c r="C48" i="18"/>
  <c r="C45" i="18"/>
  <c r="C44" i="18"/>
  <c r="C8" i="18"/>
  <c r="B7" i="18"/>
  <c r="B5" i="18"/>
  <c r="B3" i="18"/>
  <c r="B2" i="18"/>
  <c r="I1" i="18"/>
  <c r="B1" i="18"/>
  <c r="P17" i="1" l="1"/>
  <c r="P20" i="1"/>
  <c r="P18" i="1"/>
  <c r="P19" i="1"/>
  <c r="P25" i="1"/>
  <c r="P21" i="1"/>
  <c r="P26" i="1"/>
  <c r="P24" i="1"/>
  <c r="P23" i="1"/>
  <c r="P22" i="1"/>
  <c r="F753" i="16"/>
  <c r="F1085" i="16"/>
  <c r="F918" i="16"/>
  <c r="F691" i="16"/>
  <c r="F986" i="16"/>
  <c r="F668" i="16"/>
  <c r="F1093" i="16"/>
  <c r="F905" i="16"/>
  <c r="F681" i="16"/>
  <c r="F716" i="16"/>
  <c r="M211" i="16"/>
  <c r="F928" i="16"/>
  <c r="F973" i="16"/>
  <c r="F949" i="16"/>
  <c r="F740" i="16"/>
  <c r="F417" i="16"/>
  <c r="F483" i="16"/>
  <c r="F396" i="16"/>
  <c r="F470" i="16"/>
  <c r="F387" i="16"/>
  <c r="F438" i="16"/>
  <c r="F374" i="16"/>
  <c r="F610" i="16"/>
  <c r="F557" i="16"/>
  <c r="F578" i="16"/>
  <c r="F514" i="16"/>
  <c r="F527" i="16"/>
  <c r="F623" i="16"/>
  <c r="F536" i="16"/>
  <c r="J964" i="16"/>
  <c r="I632" i="16"/>
  <c r="I1065" i="16"/>
  <c r="I878" i="16"/>
  <c r="J731" i="16"/>
  <c r="J453" i="16"/>
  <c r="I352" i="16"/>
  <c r="I492" i="16"/>
  <c r="J593" i="16"/>
  <c r="E880" i="16"/>
  <c r="E1067" i="16"/>
  <c r="E634" i="16"/>
  <c r="P43" i="1"/>
  <c r="Q43" i="1" s="1"/>
  <c r="P44" i="1"/>
  <c r="Q44" i="1" s="1"/>
  <c r="P45" i="1"/>
  <c r="Q45" i="1" s="1"/>
  <c r="C40" i="18"/>
  <c r="C39" i="18"/>
  <c r="C42" i="18"/>
  <c r="C41" i="18"/>
  <c r="C29" i="18"/>
  <c r="C38" i="18"/>
  <c r="C37" i="18"/>
  <c r="C36" i="18"/>
  <c r="C35" i="18"/>
  <c r="C34" i="18"/>
  <c r="C33" i="18"/>
  <c r="C32" i="18"/>
  <c r="C31" i="18"/>
  <c r="C30" i="18"/>
  <c r="C28" i="18"/>
  <c r="C27" i="18"/>
  <c r="C26" i="18"/>
  <c r="C25" i="18"/>
  <c r="C24" i="18"/>
  <c r="C23" i="18"/>
  <c r="C22" i="18"/>
  <c r="C21" i="18"/>
  <c r="C20" i="18"/>
  <c r="C19" i="18"/>
  <c r="C18" i="18"/>
  <c r="C17" i="18"/>
  <c r="C16" i="18"/>
  <c r="C15" i="18"/>
  <c r="C14" i="18"/>
  <c r="C13" i="18"/>
  <c r="C12" i="18"/>
  <c r="C11" i="18"/>
  <c r="C10" i="18"/>
  <c r="C9" i="18"/>
  <c r="L17" i="1" l="1"/>
  <c r="M17" i="1"/>
  <c r="M24" i="1"/>
  <c r="L24" i="1"/>
  <c r="M19" i="1"/>
  <c r="L19" i="1"/>
  <c r="M26" i="1"/>
  <c r="L26" i="1"/>
  <c r="M18" i="1"/>
  <c r="L18" i="1"/>
  <c r="M22" i="1"/>
  <c r="L22" i="1"/>
  <c r="M20" i="1"/>
  <c r="L20" i="1"/>
  <c r="M23" i="1"/>
  <c r="L23" i="1"/>
  <c r="M25" i="1"/>
  <c r="L25" i="1"/>
  <c r="M21" i="1"/>
  <c r="L21" i="1"/>
  <c r="F277" i="16"/>
  <c r="F343" i="16"/>
  <c r="I212" i="16"/>
  <c r="J313" i="16"/>
  <c r="F234" i="16"/>
  <c r="F330" i="16"/>
  <c r="F247" i="16"/>
  <c r="F256" i="16"/>
  <c r="F298" i="16"/>
  <c r="R50" i="15"/>
  <c r="R57" i="15" s="1"/>
  <c r="Q1058" i="16" l="1"/>
  <c r="Q1050" i="16"/>
  <c r="E1032" i="16"/>
  <c r="P1029" i="16"/>
  <c r="Q1030" i="16" s="1"/>
  <c r="M1029" i="16"/>
  <c r="F1050" i="16" s="1"/>
  <c r="I1029" i="16"/>
  <c r="Q1015" i="16"/>
  <c r="Q263" i="13"/>
  <c r="Q291" i="13"/>
  <c r="W271" i="13"/>
  <c r="W272" i="13" s="1"/>
  <c r="W273" i="13" s="1"/>
  <c r="Q254" i="13"/>
  <c r="Q244" i="13"/>
  <c r="Q225" i="13"/>
  <c r="W217" i="13"/>
  <c r="W218" i="13" s="1"/>
  <c r="W219" i="13" s="1"/>
  <c r="W220" i="13" s="1"/>
  <c r="W221" i="13" s="1"/>
  <c r="W227" i="13" s="1"/>
  <c r="Q209" i="13"/>
  <c r="W195" i="13"/>
  <c r="W202" i="13" s="1"/>
  <c r="Q189" i="13"/>
  <c r="W167" i="13"/>
  <c r="W169" i="13" s="1"/>
  <c r="Q158" i="13"/>
  <c r="W151" i="13"/>
  <c r="W152" i="13" s="1"/>
  <c r="W153" i="13" s="1"/>
  <c r="W154" i="13" s="1"/>
  <c r="W160" i="13" s="1"/>
  <c r="W162" i="13" s="1"/>
  <c r="Q138" i="13"/>
  <c r="W126" i="13"/>
  <c r="Q124" i="13"/>
  <c r="Q101" i="13"/>
  <c r="Q89" i="13"/>
  <c r="W75" i="13"/>
  <c r="W82" i="13" s="1"/>
  <c r="Q67" i="13"/>
  <c r="F1058" i="16" l="1"/>
  <c r="I1030" i="16"/>
  <c r="W229" i="13"/>
  <c r="W231" i="13"/>
  <c r="W238" i="13" s="1"/>
  <c r="W293" i="13"/>
  <c r="W274" i="13"/>
  <c r="W275" i="13" s="1"/>
  <c r="W276" i="13" s="1"/>
  <c r="W277" i="13" s="1"/>
  <c r="W278" i="13" s="1"/>
  <c r="W279" i="13" s="1"/>
  <c r="W280" i="13" s="1"/>
  <c r="W281" i="13" s="1"/>
  <c r="W282" i="13" s="1"/>
  <c r="W283" i="13" s="1"/>
  <c r="W284" i="13" s="1"/>
  <c r="W285" i="13" s="1"/>
  <c r="W295" i="13" l="1"/>
  <c r="V297" i="13" s="1"/>
  <c r="W297" i="13"/>
  <c r="W304" i="13" s="1"/>
  <c r="W246" i="13"/>
  <c r="W248" i="13" s="1"/>
  <c r="W250" i="13" s="1"/>
  <c r="W256" i="13" s="1"/>
  <c r="V231" i="13"/>
  <c r="Q1023" i="16" l="1"/>
  <c r="E997" i="16"/>
  <c r="P994" i="16"/>
  <c r="Q995" i="16" s="1"/>
  <c r="M994" i="16"/>
  <c r="E764" i="16"/>
  <c r="Q869" i="16"/>
  <c r="Q856" i="16"/>
  <c r="W851" i="16"/>
  <c r="W852" i="16" s="1"/>
  <c r="V851" i="16"/>
  <c r="W838" i="16"/>
  <c r="W841" i="16" s="1"/>
  <c r="Q832" i="16"/>
  <c r="W825" i="16"/>
  <c r="W826" i="16" s="1"/>
  <c r="W827" i="16" s="1"/>
  <c r="Q811" i="16"/>
  <c r="Q801" i="16"/>
  <c r="W794" i="16"/>
  <c r="W797" i="16" s="1"/>
  <c r="Q788" i="16"/>
  <c r="P761" i="16"/>
  <c r="Q762" i="16" s="1"/>
  <c r="Q847" i="16" s="1"/>
  <c r="M761" i="16"/>
  <c r="I761" i="16"/>
  <c r="I37" i="6"/>
  <c r="I995" i="16" l="1"/>
  <c r="F1015" i="16"/>
  <c r="J847" i="16"/>
  <c r="I762" i="16"/>
  <c r="F1023" i="16"/>
  <c r="W858" i="16"/>
  <c r="F788" i="16"/>
  <c r="F801" i="16"/>
  <c r="F856" i="16"/>
  <c r="F869" i="16"/>
  <c r="F811" i="16"/>
  <c r="F832" i="16"/>
  <c r="W862" i="16" l="1"/>
  <c r="W865" i="16" s="1"/>
  <c r="W860" i="16"/>
  <c r="W871" i="16" l="1"/>
  <c r="W873" i="16" s="1"/>
  <c r="V862" i="16"/>
  <c r="P30" i="16" l="1"/>
  <c r="Q31" i="16" s="1"/>
  <c r="Q356" i="21" l="1"/>
  <c r="Q327" i="21"/>
  <c r="Q295" i="21"/>
  <c r="Q265" i="21"/>
  <c r="Q232" i="21"/>
  <c r="Q191" i="21"/>
  <c r="Q162" i="21"/>
  <c r="Q104" i="21"/>
  <c r="Q133" i="21"/>
  <c r="W119" i="16" l="1"/>
  <c r="W120" i="16" s="1"/>
  <c r="W121" i="16" s="1"/>
  <c r="Q84" i="16"/>
  <c r="W70" i="16"/>
  <c r="W77" i="16" s="1"/>
  <c r="V175" i="16"/>
  <c r="W190" i="16" s="1"/>
  <c r="W192" i="16" s="1"/>
  <c r="W175" i="16"/>
  <c r="W176" i="16" s="1"/>
  <c r="W177" i="16"/>
  <c r="W178" i="16" s="1"/>
  <c r="W179" i="16"/>
  <c r="W180" i="16" s="1"/>
  <c r="W181" i="16"/>
  <c r="W182" i="16" s="1"/>
  <c r="W183" i="16"/>
  <c r="W184" i="16" s="1"/>
  <c r="W155" i="16"/>
  <c r="W158" i="16" s="1"/>
  <c r="Q149" i="16"/>
  <c r="W132" i="16"/>
  <c r="W135" i="16" s="1"/>
  <c r="Q126" i="16"/>
  <c r="V177" i="16" l="1"/>
  <c r="V179" i="16" s="1"/>
  <c r="V181" i="16" s="1"/>
  <c r="V183" i="16" s="1"/>
  <c r="S362" i="21" l="1"/>
  <c r="S365" i="21" s="1"/>
  <c r="S333" i="21"/>
  <c r="S336" i="21" s="1"/>
  <c r="S301" i="21"/>
  <c r="S304" i="21" s="1"/>
  <c r="S271" i="21"/>
  <c r="S274" i="21" s="1"/>
  <c r="S238" i="21"/>
  <c r="S241" i="21" s="1"/>
  <c r="S197" i="21"/>
  <c r="S200" i="21" s="1"/>
  <c r="S168" i="21"/>
  <c r="S171" i="21" s="1"/>
  <c r="S139" i="21"/>
  <c r="S142" i="21" s="1"/>
  <c r="S110" i="21"/>
  <c r="S113" i="21" s="1"/>
  <c r="Q44" i="15" l="1"/>
  <c r="F44" i="15" s="1"/>
  <c r="Q203" i="16" l="1"/>
  <c r="Q188" i="16"/>
  <c r="Q64" i="16" l="1"/>
  <c r="Q99" i="16"/>
  <c r="W194" i="16" l="1"/>
  <c r="W197" i="16" s="1"/>
  <c r="V194" i="16"/>
  <c r="W205" i="16" l="1"/>
  <c r="W207" i="16" s="1"/>
  <c r="P39" i="14"/>
  <c r="P38" i="14" s="1"/>
  <c r="P37" i="14" s="1"/>
  <c r="P36" i="14" s="1"/>
  <c r="P35" i="14" s="1"/>
  <c r="P34" i="14" s="1"/>
  <c r="P33" i="14" s="1"/>
  <c r="P32" i="14" s="1"/>
  <c r="P31" i="14" s="1"/>
  <c r="P30" i="14" s="1"/>
  <c r="P29" i="14" s="1"/>
  <c r="P28" i="14" s="1"/>
  <c r="P27" i="14" s="1"/>
  <c r="P26" i="14" s="1"/>
  <c r="P25" i="14" s="1"/>
  <c r="P24" i="14" s="1"/>
  <c r="P23" i="14" s="1"/>
  <c r="P22" i="14" s="1"/>
  <c r="P21" i="14" s="1"/>
  <c r="P20" i="14" s="1"/>
  <c r="G51" i="18" s="1"/>
  <c r="G50" i="18"/>
  <c r="G49" i="18"/>
  <c r="K175" i="2" l="1"/>
  <c r="K172" i="2"/>
  <c r="K171" i="2"/>
  <c r="K168" i="2"/>
  <c r="K167" i="2"/>
  <c r="K164" i="2"/>
  <c r="K163" i="2"/>
  <c r="K161" i="2"/>
  <c r="K160" i="2"/>
  <c r="K159" i="2"/>
  <c r="K158" i="2"/>
  <c r="K157" i="2"/>
  <c r="K156" i="2"/>
  <c r="K155" i="2"/>
  <c r="K154" i="2"/>
  <c r="K153" i="2"/>
  <c r="K149" i="2"/>
  <c r="K148" i="2"/>
  <c r="K147" i="2"/>
  <c r="K146" i="2"/>
  <c r="K145" i="2"/>
  <c r="K144" i="2"/>
  <c r="K143" i="2"/>
  <c r="K142" i="2"/>
  <c r="K141" i="2"/>
  <c r="K140" i="2"/>
  <c r="K139" i="2"/>
  <c r="K138" i="2"/>
  <c r="K137" i="2"/>
  <c r="K134" i="2"/>
  <c r="K133" i="2"/>
  <c r="K132" i="2"/>
  <c r="K131" i="2"/>
  <c r="K129" i="2"/>
  <c r="K128" i="2"/>
  <c r="K127" i="2"/>
  <c r="K126" i="2"/>
  <c r="K125" i="2"/>
  <c r="K124" i="2"/>
  <c r="Q141" i="15" l="1"/>
  <c r="F141" i="15" s="1"/>
  <c r="Q111" i="15"/>
  <c r="F111" i="15"/>
  <c r="Q78" i="15" l="1"/>
  <c r="F78" i="15" s="1"/>
  <c r="Q98" i="15"/>
  <c r="J98" i="15" s="1"/>
  <c r="Q64" i="15"/>
  <c r="J64" i="15" s="1"/>
  <c r="R106" i="15"/>
  <c r="R107" i="15" s="1"/>
  <c r="R113" i="15" s="1"/>
  <c r="R117" i="15" l="1"/>
  <c r="R124" i="15" s="1"/>
  <c r="R115" i="15"/>
  <c r="Q117" i="15" s="1"/>
  <c r="G143" i="1"/>
  <c r="Q346" i="21"/>
  <c r="Q367" i="21" s="1"/>
  <c r="Q314" i="21"/>
  <c r="Q338" i="21" s="1"/>
  <c r="Q284" i="21"/>
  <c r="Q306" i="21" s="1"/>
  <c r="Q251" i="21"/>
  <c r="Q276" i="21" s="1"/>
  <c r="Q210" i="21"/>
  <c r="Q243" i="21" s="1"/>
  <c r="Q181" i="21"/>
  <c r="Q202" i="21" s="1"/>
  <c r="Q152" i="21"/>
  <c r="Q173" i="21" s="1"/>
  <c r="Q123" i="21"/>
  <c r="Q144" i="21" s="1"/>
  <c r="Q32" i="21"/>
  <c r="Q115" i="21" s="1"/>
  <c r="M4" i="16" l="1"/>
  <c r="I5" i="16"/>
  <c r="G5" i="16"/>
  <c r="W1064" i="16"/>
  <c r="W631" i="16"/>
  <c r="W877" i="16"/>
  <c r="W211" i="16"/>
  <c r="W351" i="16"/>
  <c r="W491" i="16"/>
  <c r="W1029" i="16"/>
  <c r="W994" i="16"/>
  <c r="W761" i="16"/>
  <c r="K4" i="16"/>
  <c r="K3" i="16"/>
  <c r="G3" i="16"/>
  <c r="G4" i="16"/>
  <c r="M3" i="16"/>
  <c r="M30" i="16"/>
  <c r="I30" i="16"/>
  <c r="I31" i="16" l="1"/>
  <c r="J164" i="16"/>
  <c r="F84" i="16"/>
  <c r="F99" i="16"/>
  <c r="F126" i="16"/>
  <c r="F149" i="16"/>
  <c r="W30" i="16"/>
  <c r="F64" i="16"/>
  <c r="F203" i="16"/>
  <c r="F188" i="16"/>
  <c r="R73" i="15"/>
  <c r="R74" i="15" s="1"/>
  <c r="R80" i="15" s="1"/>
  <c r="R84" i="15" l="1"/>
  <c r="R91" i="15" s="1"/>
  <c r="R82" i="15"/>
  <c r="Q84" i="15" s="1"/>
  <c r="Q164" i="16"/>
  <c r="Q101" i="1"/>
  <c r="Q100" i="1"/>
  <c r="Q99" i="1"/>
  <c r="Q98" i="1"/>
  <c r="Q97" i="1"/>
  <c r="Q96" i="1"/>
  <c r="Q95" i="1"/>
  <c r="Q94" i="1"/>
  <c r="Q93" i="1"/>
  <c r="Q92" i="1"/>
  <c r="E107" i="1"/>
  <c r="E108" i="1" s="1"/>
  <c r="E109" i="1" s="1"/>
  <c r="E110" i="1" s="1"/>
  <c r="E111" i="1" s="1"/>
  <c r="E112" i="1" s="1"/>
  <c r="E113" i="1" s="1"/>
  <c r="E114" i="1" s="1"/>
  <c r="E115" i="1" s="1"/>
  <c r="R101" i="1"/>
  <c r="R100" i="1"/>
  <c r="R99" i="1"/>
  <c r="R98" i="1"/>
  <c r="R97" i="1"/>
  <c r="R96" i="1"/>
  <c r="R95" i="1"/>
  <c r="R94" i="1"/>
  <c r="R93" i="1"/>
  <c r="E93" i="1"/>
  <c r="E94" i="1" s="1"/>
  <c r="E95" i="1" s="1"/>
  <c r="E96" i="1" s="1"/>
  <c r="E97" i="1" s="1"/>
  <c r="E98" i="1" s="1"/>
  <c r="E99" i="1" s="1"/>
  <c r="E100" i="1" s="1"/>
  <c r="E101" i="1" s="1"/>
  <c r="E125" i="1"/>
  <c r="P42" i="1"/>
  <c r="Q42" i="1" s="1"/>
  <c r="P41" i="1"/>
  <c r="P40" i="1"/>
  <c r="Q40" i="1" s="1"/>
  <c r="P39" i="1"/>
  <c r="P38" i="1"/>
  <c r="S26" i="1"/>
  <c r="S25" i="1"/>
  <c r="S24" i="1"/>
  <c r="S23" i="1"/>
  <c r="S22" i="1"/>
  <c r="S21" i="1"/>
  <c r="S20" i="1"/>
  <c r="S19" i="1"/>
  <c r="S18" i="1"/>
  <c r="S17" i="1"/>
  <c r="G44" i="18"/>
  <c r="R36" i="1" l="1"/>
  <c r="L36" i="1"/>
  <c r="R18" i="1"/>
  <c r="R20" i="1"/>
  <c r="R22" i="1"/>
  <c r="R24" i="1"/>
  <c r="R26" i="1"/>
  <c r="Q17" i="1"/>
  <c r="R19" i="1"/>
  <c r="R21" i="1"/>
  <c r="R23" i="1"/>
  <c r="R25" i="1"/>
  <c r="P37" i="1"/>
  <c r="P36" i="1"/>
  <c r="Q38" i="1" s="1"/>
  <c r="Q18" i="1"/>
  <c r="Q22" i="1"/>
  <c r="Q26" i="1"/>
  <c r="E126" i="1"/>
  <c r="Q23" i="1"/>
  <c r="Q19" i="1"/>
  <c r="Q24" i="1"/>
  <c r="Q20" i="1"/>
  <c r="Q21" i="1"/>
  <c r="Q25" i="1"/>
  <c r="R17" i="1"/>
  <c r="Q41" i="1" l="1"/>
  <c r="Q39" i="1"/>
  <c r="Q37" i="1"/>
  <c r="Q36" i="1"/>
  <c r="E127" i="1"/>
  <c r="H126" i="1"/>
  <c r="H140" i="1"/>
  <c r="I140" i="1" s="1"/>
  <c r="H124" i="1"/>
  <c r="H125" i="1"/>
  <c r="B28" i="17"/>
  <c r="B27" i="17"/>
  <c r="B26" i="17"/>
  <c r="B25" i="17"/>
  <c r="B24" i="17"/>
  <c r="B23" i="17"/>
  <c r="B22" i="17"/>
  <c r="B21" i="17"/>
  <c r="B20" i="17"/>
  <c r="B19" i="17"/>
  <c r="B18" i="17"/>
  <c r="B17" i="17"/>
  <c r="B16" i="17"/>
  <c r="B15" i="17"/>
  <c r="B14" i="17"/>
  <c r="F126" i="1" l="1"/>
  <c r="F125" i="1"/>
  <c r="F124" i="1"/>
  <c r="F140" i="1"/>
  <c r="H127" i="1"/>
  <c r="I718" i="13" s="1"/>
  <c r="Q740" i="13" s="1"/>
  <c r="F127" i="1"/>
  <c r="C3" i="17"/>
  <c r="G45" i="18" s="1"/>
  <c r="E128" i="1"/>
  <c r="I513" i="13"/>
  <c r="Q535" i="13" s="1"/>
  <c r="H128" i="1" l="1"/>
  <c r="I923" i="13" s="1"/>
  <c r="F128" i="1"/>
  <c r="I30" i="13"/>
  <c r="F225" i="13" s="1"/>
  <c r="P715" i="13"/>
  <c r="J641" i="13"/>
  <c r="F676" i="13"/>
  <c r="F588" i="13"/>
  <c r="W513" i="13"/>
  <c r="F538" i="13"/>
  <c r="F705" i="13"/>
  <c r="F604" i="13"/>
  <c r="S557" i="13"/>
  <c r="S563" i="13" s="1"/>
  <c r="S567" i="13" s="1"/>
  <c r="S571" i="13" s="1"/>
  <c r="F653" i="13"/>
  <c r="I535" i="13"/>
  <c r="F627" i="13"/>
  <c r="F578" i="13"/>
  <c r="F666" i="13"/>
  <c r="F561" i="13"/>
  <c r="J683" i="13"/>
  <c r="P920" i="13"/>
  <c r="F910" i="13"/>
  <c r="J846" i="13"/>
  <c r="F881" i="13"/>
  <c r="F793" i="13"/>
  <c r="W718" i="13"/>
  <c r="F743" i="13"/>
  <c r="F809" i="13"/>
  <c r="S762" i="13"/>
  <c r="S768" i="13" s="1"/>
  <c r="S772" i="13" s="1"/>
  <c r="S776" i="13" s="1"/>
  <c r="F858" i="13"/>
  <c r="I740" i="13"/>
  <c r="F832" i="13"/>
  <c r="F783" i="13"/>
  <c r="F871" i="13"/>
  <c r="F766" i="13"/>
  <c r="J888" i="13"/>
  <c r="I125" i="1"/>
  <c r="I308" i="13"/>
  <c r="Q330" i="13" s="1"/>
  <c r="M3" i="13"/>
  <c r="I127" i="1"/>
  <c r="K3" i="13"/>
  <c r="I126" i="1"/>
  <c r="G3" i="13"/>
  <c r="I3" i="13"/>
  <c r="E129" i="1"/>
  <c r="I124" i="1"/>
  <c r="E130" i="1" l="1"/>
  <c r="F130" i="1" s="1"/>
  <c r="F129" i="1"/>
  <c r="F291" i="13"/>
  <c r="I64" i="13"/>
  <c r="W30" i="13"/>
  <c r="J209" i="13"/>
  <c r="F67" i="13"/>
  <c r="F101" i="13"/>
  <c r="F254" i="13"/>
  <c r="F244" i="13"/>
  <c r="F138" i="13"/>
  <c r="J263" i="13"/>
  <c r="F124" i="13"/>
  <c r="F189" i="13"/>
  <c r="F158" i="13"/>
  <c r="Q945" i="13"/>
  <c r="F1086" i="13"/>
  <c r="F1076" i="13"/>
  <c r="F1037" i="13"/>
  <c r="W923" i="13"/>
  <c r="P1125" i="13"/>
  <c r="F1014" i="13"/>
  <c r="F988" i="13"/>
  <c r="F1063" i="13"/>
  <c r="S967" i="13"/>
  <c r="S973" i="13" s="1"/>
  <c r="S977" i="13" s="1"/>
  <c r="S981" i="13" s="1"/>
  <c r="J1051" i="13"/>
  <c r="F948" i="13"/>
  <c r="J1093" i="13"/>
  <c r="F1115" i="13"/>
  <c r="F971" i="13"/>
  <c r="I945" i="13"/>
  <c r="F998" i="13"/>
  <c r="S97" i="13"/>
  <c r="S103" i="13" s="1"/>
  <c r="S107" i="13" s="1"/>
  <c r="S114" i="13" s="1"/>
  <c r="Q64" i="13"/>
  <c r="F500" i="13"/>
  <c r="F333" i="13"/>
  <c r="J478" i="13"/>
  <c r="F461" i="13"/>
  <c r="S352" i="13"/>
  <c r="S358" i="13" s="1"/>
  <c r="S362" i="13" s="1"/>
  <c r="S366" i="13" s="1"/>
  <c r="F356" i="13"/>
  <c r="W308" i="13"/>
  <c r="F471" i="13"/>
  <c r="F448" i="13"/>
  <c r="F373" i="13"/>
  <c r="F422" i="13"/>
  <c r="I330" i="13"/>
  <c r="F383" i="13"/>
  <c r="F399" i="13"/>
  <c r="J436" i="13"/>
  <c r="G4" i="13"/>
  <c r="I128" i="1"/>
  <c r="W107" i="13"/>
  <c r="W114" i="13" s="1"/>
  <c r="H129" i="1"/>
  <c r="I1128" i="13" s="1"/>
  <c r="Q1150" i="13" s="1"/>
  <c r="H130" i="1" l="1"/>
  <c r="I1333" i="13" s="1"/>
  <c r="Q1355" i="13" s="1"/>
  <c r="E131" i="1"/>
  <c r="F131" i="1" s="1"/>
  <c r="P1330" i="13"/>
  <c r="F1153" i="13"/>
  <c r="F1203" i="13"/>
  <c r="F1281" i="13"/>
  <c r="F1242" i="13"/>
  <c r="F1291" i="13"/>
  <c r="J1298" i="13"/>
  <c r="F1320" i="13"/>
  <c r="F1268" i="13"/>
  <c r="S1172" i="13"/>
  <c r="S1178" i="13" s="1"/>
  <c r="S1182" i="13" s="1"/>
  <c r="S1186" i="13" s="1"/>
  <c r="F1219" i="13"/>
  <c r="F1193" i="13"/>
  <c r="I1150" i="13"/>
  <c r="J1256" i="13"/>
  <c r="F1176" i="13"/>
  <c r="W1128" i="13"/>
  <c r="I129" i="1"/>
  <c r="I4" i="13"/>
  <c r="W1333" i="13" l="1"/>
  <c r="F1525" i="13"/>
  <c r="H131" i="1"/>
  <c r="I1538" i="13" s="1"/>
  <c r="Q1560" i="13" s="1"/>
  <c r="F1358" i="13"/>
  <c r="J1461" i="13"/>
  <c r="E132" i="1"/>
  <c r="F132" i="1" s="1"/>
  <c r="F1496" i="13"/>
  <c r="J1503" i="13"/>
  <c r="F1424" i="13"/>
  <c r="F1408" i="13"/>
  <c r="F1381" i="13"/>
  <c r="K4" i="13"/>
  <c r="F1398" i="13"/>
  <c r="S1377" i="13"/>
  <c r="S1383" i="13" s="1"/>
  <c r="S1387" i="13" s="1"/>
  <c r="S1391" i="13" s="1"/>
  <c r="F1447" i="13"/>
  <c r="F1486" i="13"/>
  <c r="F1473" i="13"/>
  <c r="I130" i="1"/>
  <c r="I1355" i="13"/>
  <c r="P1535" i="13"/>
  <c r="H132" i="1"/>
  <c r="I1743" i="13" s="1"/>
  <c r="Q1765" i="13" s="1"/>
  <c r="E133" i="1" l="1"/>
  <c r="F133" i="1" s="1"/>
  <c r="W1538" i="13"/>
  <c r="F1603" i="13"/>
  <c r="F1678" i="13"/>
  <c r="F1613" i="13"/>
  <c r="F1730" i="13"/>
  <c r="F1563" i="13"/>
  <c r="J1708" i="13"/>
  <c r="F1652" i="13"/>
  <c r="F1586" i="13"/>
  <c r="M4" i="13"/>
  <c r="I1560" i="13"/>
  <c r="F1701" i="13"/>
  <c r="F1691" i="13"/>
  <c r="J1666" i="13"/>
  <c r="S1582" i="13"/>
  <c r="S1588" i="13" s="1"/>
  <c r="S1592" i="13" s="1"/>
  <c r="S1596" i="13" s="1"/>
  <c r="I131" i="1"/>
  <c r="F1629" i="13"/>
  <c r="P1740" i="13"/>
  <c r="P1945" i="13"/>
  <c r="F1935" i="13"/>
  <c r="F1808" i="13"/>
  <c r="F1906" i="13"/>
  <c r="F1834" i="13"/>
  <c r="J1913" i="13"/>
  <c r="F1896" i="13"/>
  <c r="J1871" i="13"/>
  <c r="F1768" i="13"/>
  <c r="I1765" i="13"/>
  <c r="F1857" i="13"/>
  <c r="F1883" i="13"/>
  <c r="F1791" i="13"/>
  <c r="S1787" i="13"/>
  <c r="S1793" i="13" s="1"/>
  <c r="S1797" i="13" s="1"/>
  <c r="S1801" i="13" s="1"/>
  <c r="F1818" i="13"/>
  <c r="W1743" i="13"/>
  <c r="I132" i="1"/>
  <c r="G5" i="13"/>
  <c r="E134" i="1"/>
  <c r="F134" i="1" s="1"/>
  <c r="H133" i="1"/>
  <c r="I1948" i="13" s="1"/>
  <c r="Q1970" i="13" s="1"/>
  <c r="P2150" i="13" l="1"/>
  <c r="F2088" i="13"/>
  <c r="F2140" i="13"/>
  <c r="F2023" i="13"/>
  <c r="F2013" i="13"/>
  <c r="I1970" i="13"/>
  <c r="J2118" i="13"/>
  <c r="S1992" i="13"/>
  <c r="S1998" i="13" s="1"/>
  <c r="S2002" i="13" s="1"/>
  <c r="S2006" i="13" s="1"/>
  <c r="F2101" i="13"/>
  <c r="J2076" i="13"/>
  <c r="F2039" i="13"/>
  <c r="F2111" i="13"/>
  <c r="F2062" i="13"/>
  <c r="F1973" i="13"/>
  <c r="F1996" i="13"/>
  <c r="W1948" i="13"/>
  <c r="I133" i="1"/>
  <c r="I5" i="13"/>
  <c r="E135" i="1"/>
  <c r="F135" i="1" s="1"/>
  <c r="H134" i="1"/>
  <c r="I134" i="1" s="1"/>
  <c r="E136" i="1" l="1"/>
  <c r="F136" i="1" s="1"/>
  <c r="H135" i="1"/>
  <c r="I135" i="1" s="1"/>
  <c r="E137" i="1" l="1"/>
  <c r="F137" i="1" s="1"/>
  <c r="H136" i="1"/>
  <c r="I136" i="1" s="1"/>
  <c r="P510" i="13" l="1"/>
  <c r="E138" i="1"/>
  <c r="F138" i="1" s="1"/>
  <c r="H137" i="1"/>
  <c r="I137" i="1" s="1"/>
  <c r="P305" i="13" l="1"/>
  <c r="R2" i="13" s="1"/>
  <c r="E139" i="1"/>
  <c r="F139" i="1" s="1"/>
  <c r="H138" i="1"/>
  <c r="I138" i="1" s="1"/>
  <c r="H139" i="1" l="1"/>
  <c r="I139" i="1" s="1"/>
  <c r="L208" i="21" l="1"/>
  <c r="L344" i="21"/>
  <c r="L312" i="21"/>
  <c r="L121" i="21"/>
  <c r="L30" i="21"/>
  <c r="L249" i="21"/>
  <c r="E265" i="21" s="1"/>
  <c r="L150" i="21"/>
  <c r="L282" i="21"/>
  <c r="E295" i="21" s="1"/>
  <c r="L179" i="21"/>
  <c r="K124" i="1"/>
  <c r="S282" i="21" l="1"/>
  <c r="S249" i="21"/>
  <c r="S312" i="21"/>
  <c r="E327" i="21"/>
  <c r="S30" i="21"/>
  <c r="E104" i="21"/>
  <c r="S208" i="21"/>
  <c r="E232" i="21"/>
  <c r="S344" i="21"/>
  <c r="E356" i="21"/>
  <c r="S179" i="21"/>
  <c r="E191" i="21"/>
  <c r="S150" i="21"/>
  <c r="E162" i="21"/>
  <c r="S121" i="21"/>
  <c r="E133" i="21"/>
  <c r="E306" i="21"/>
  <c r="E284" i="21"/>
  <c r="E115" i="21"/>
  <c r="E32" i="21"/>
  <c r="E367" i="21"/>
  <c r="E346" i="21"/>
  <c r="E181" i="21"/>
  <c r="E202" i="21"/>
  <c r="E144" i="21"/>
  <c r="E123" i="21"/>
  <c r="E338" i="21"/>
  <c r="E314" i="21"/>
  <c r="E276" i="21"/>
  <c r="E251" i="21"/>
  <c r="E173" i="21"/>
  <c r="E152" i="21"/>
  <c r="E210" i="21"/>
  <c r="E243" i="21"/>
  <c r="I994" i="16" l="1"/>
  <c r="R41" i="1"/>
  <c r="I4" i="16"/>
  <c r="I3" i="16"/>
  <c r="L38" i="1"/>
  <c r="R39" i="1"/>
  <c r="R40" i="1"/>
  <c r="R38" i="1"/>
  <c r="L42" i="1"/>
  <c r="L40" i="1"/>
  <c r="L39" i="1"/>
  <c r="R42" i="1"/>
  <c r="L37" i="1"/>
  <c r="L41" i="1" l="1"/>
  <c r="R37" i="1"/>
</calcChain>
</file>

<file path=xl/comments1.xml><?xml version="1.0" encoding="utf-8"?>
<comments xmlns="http://schemas.openxmlformats.org/spreadsheetml/2006/main">
  <authors>
    <author>Fallmann Hubert</author>
    <author>Heller</author>
  </authors>
  <commentList>
    <comment ref="Q64" authorId="0" shapeId="0">
      <text>
        <r>
          <rPr>
            <sz val="9"/>
            <color indexed="81"/>
            <rFont val="Tahoma"/>
            <family val="2"/>
          </rPr>
          <t>special reporting, exception = BM 47 (VCM)</t>
        </r>
      </text>
    </comment>
    <comment ref="Q330" authorId="0" shapeId="0">
      <text>
        <r>
          <rPr>
            <sz val="9"/>
            <color indexed="81"/>
            <rFont val="Tahoma"/>
            <family val="2"/>
          </rPr>
          <t>special reporting, exception = BM 47 (VCM)</t>
        </r>
      </text>
    </comment>
    <comment ref="Q535" authorId="0" shapeId="0">
      <text>
        <r>
          <rPr>
            <sz val="9"/>
            <color indexed="81"/>
            <rFont val="Tahoma"/>
            <family val="2"/>
          </rPr>
          <t>special reporting, exception = BM 47 (VCM)</t>
        </r>
      </text>
    </comment>
    <comment ref="Q740" authorId="0" shapeId="0">
      <text>
        <r>
          <rPr>
            <sz val="9"/>
            <color indexed="81"/>
            <rFont val="Tahoma"/>
            <family val="2"/>
          </rPr>
          <t>special reporting, exception = BM 47 (VCM)</t>
        </r>
      </text>
    </comment>
    <comment ref="Q945" authorId="0" shapeId="0">
      <text>
        <r>
          <rPr>
            <sz val="9"/>
            <color indexed="81"/>
            <rFont val="Tahoma"/>
            <family val="2"/>
          </rPr>
          <t>special reporting, exception = BM 47 (VCM)</t>
        </r>
      </text>
    </comment>
    <comment ref="Q1150" authorId="0" shapeId="0">
      <text>
        <r>
          <rPr>
            <sz val="9"/>
            <color indexed="81"/>
            <rFont val="Tahoma"/>
            <family val="2"/>
          </rPr>
          <t>special reporting, exception = BM 47 (VCM)</t>
        </r>
      </text>
    </comment>
    <comment ref="Q1355" authorId="0" shapeId="0">
      <text>
        <r>
          <rPr>
            <sz val="9"/>
            <color indexed="81"/>
            <rFont val="Tahoma"/>
            <family val="2"/>
          </rPr>
          <t>special reporting, exception = BM 47 (VCM)</t>
        </r>
      </text>
    </comment>
    <comment ref="Q1560" authorId="0" shapeId="0">
      <text>
        <r>
          <rPr>
            <sz val="9"/>
            <color indexed="81"/>
            <rFont val="Tahoma"/>
            <family val="2"/>
          </rPr>
          <t>special reporting, exception = BM 47 (VCM)</t>
        </r>
      </text>
    </comment>
    <comment ref="Q1765" authorId="0" shapeId="0">
      <text>
        <r>
          <rPr>
            <sz val="9"/>
            <color indexed="81"/>
            <rFont val="Tahoma"/>
            <family val="2"/>
          </rPr>
          <t>special reporting, exception = BM 47 (VCM)</t>
        </r>
      </text>
    </comment>
    <comment ref="Q1970" authorId="0" shapeId="0">
      <text>
        <r>
          <rPr>
            <sz val="9"/>
            <color indexed="81"/>
            <rFont val="Tahoma"/>
            <family val="2"/>
          </rPr>
          <t>special reporting, exception = BM 47 (VCM)</t>
        </r>
      </text>
    </comment>
    <comment ref="D2157" authorId="1" shapeId="0">
      <text>
        <r>
          <rPr>
            <sz val="9"/>
            <color indexed="81"/>
            <rFont val="Tahoma"/>
            <family val="2"/>
          </rPr>
          <t>INDEX($W:$W;VERGLEICH(MAX(INDIREKT(ADRESSE(1;3)&amp;":"&amp;ADRESSE(ZEILE(D34);3)));$C:$C;0))</t>
        </r>
      </text>
    </comment>
  </commentList>
</comments>
</file>

<file path=xl/comments2.xml><?xml version="1.0" encoding="utf-8"?>
<comments xmlns="http://schemas.openxmlformats.org/spreadsheetml/2006/main">
  <authors>
    <author>Heller</author>
  </authors>
  <commentList>
    <comment ref="D1102" authorId="0" shapeId="0">
      <text>
        <r>
          <rPr>
            <sz val="9"/>
            <color indexed="81"/>
            <rFont val="Tahoma"/>
            <family val="2"/>
          </rPr>
          <t>INDEX($W:$W;VERGLEICH(MAX(INDIREKT(ADRESSE(1;3)&amp;":"&amp;ADRESSE(ZEILE(D12);3)));$C:$C;0))</t>
        </r>
      </text>
    </comment>
  </commentList>
</comments>
</file>

<file path=xl/comments3.xml><?xml version="1.0" encoding="utf-8"?>
<comments xmlns="http://schemas.openxmlformats.org/spreadsheetml/2006/main">
  <authors>
    <author>Fallmann Hubert</author>
  </authors>
  <commentList>
    <comment ref="B50" authorId="0" shapeId="0">
      <text>
        <r>
          <rPr>
            <b/>
            <sz val="9"/>
            <color indexed="81"/>
            <rFont val="Segoe UI"/>
            <family val="2"/>
          </rPr>
          <t xml:space="preserve">truncated to 250 characters
</t>
        </r>
      </text>
    </comment>
    <comment ref="I50" authorId="0" shapeId="0">
      <text>
        <r>
          <rPr>
            <b/>
            <sz val="9"/>
            <color indexed="81"/>
            <rFont val="Segoe UI"/>
            <family val="2"/>
          </rPr>
          <t>In Column B it has to be truncated to below 255 characters</t>
        </r>
      </text>
    </comment>
    <comment ref="A122" authorId="0" shapeId="0">
      <text>
        <r>
          <rPr>
            <b/>
            <sz val="9"/>
            <color indexed="81"/>
            <rFont val="Segoe UI"/>
            <family val="2"/>
          </rPr>
          <t xml:space="preserve">truncated to 250 characters
</t>
        </r>
      </text>
    </comment>
    <comment ref="O122" authorId="0" shapeId="0">
      <text>
        <r>
          <rPr>
            <b/>
            <sz val="9"/>
            <color indexed="81"/>
            <rFont val="Segoe UI"/>
            <family val="2"/>
          </rPr>
          <t>In Column A it has to be truncated to below 255 characters</t>
        </r>
      </text>
    </comment>
  </commentList>
</comments>
</file>

<file path=xl/sharedStrings.xml><?xml version="1.0" encoding="utf-8"?>
<sst xmlns="http://schemas.openxmlformats.org/spreadsheetml/2006/main" count="4029" uniqueCount="2047">
  <si>
    <t>Activity (Annex I ETS Directive)</t>
  </si>
  <si>
    <t>No. of Activity</t>
  </si>
  <si>
    <t>No. of BM</t>
  </si>
  <si>
    <t>alternative BM No.</t>
  </si>
  <si>
    <t>Product benchmark</t>
  </si>
  <si>
    <t>Unit</t>
  </si>
  <si>
    <t>Carbon leakage?</t>
  </si>
  <si>
    <t>Benchmark value (EUA/t)</t>
  </si>
  <si>
    <t>Exchangeability electricity</t>
  </si>
  <si>
    <t>Message regarding special reporting</t>
  </si>
  <si>
    <t>Jump indicator</t>
  </si>
  <si>
    <t>CWT</t>
  </si>
  <si>
    <t>#JUMP_H_I</t>
  </si>
  <si>
    <t>#JUMP_H_II</t>
  </si>
  <si>
    <t>#JUMP_H_III</t>
  </si>
  <si>
    <t>Adt</t>
  </si>
  <si>
    <t>#JUMP_H_IV</t>
  </si>
  <si>
    <t>#JUMP_H_V</t>
  </si>
  <si>
    <t>#JUMP_H_VIII</t>
  </si>
  <si>
    <t>#JUMP_H_IX</t>
  </si>
  <si>
    <t>S-PVC</t>
  </si>
  <si>
    <t>E-PVC</t>
  </si>
  <si>
    <t>#JUMP_H_VI</t>
  </si>
  <si>
    <t>#JUMP_H_VII</t>
  </si>
  <si>
    <t>A.</t>
  </si>
  <si>
    <t>I</t>
  </si>
  <si>
    <t>(a)</t>
  </si>
  <si>
    <t>(b)</t>
  </si>
  <si>
    <t>(c)</t>
  </si>
  <si>
    <t>(d)</t>
  </si>
  <si>
    <t>(e)</t>
  </si>
  <si>
    <t>(f)</t>
  </si>
  <si>
    <t>i.</t>
  </si>
  <si>
    <t>ii.</t>
  </si>
  <si>
    <t>iii.</t>
  </si>
  <si>
    <t>iv.</t>
  </si>
  <si>
    <t>v.</t>
  </si>
  <si>
    <t>vi.</t>
  </si>
  <si>
    <t>EUconst_MSlist</t>
  </si>
  <si>
    <t>Austria</t>
  </si>
  <si>
    <t>Belgium</t>
  </si>
  <si>
    <t>Bulgaria</t>
  </si>
  <si>
    <t>Cyprus</t>
  </si>
  <si>
    <t>Czech Republic</t>
  </si>
  <si>
    <t>Denmark</t>
  </si>
  <si>
    <t>Estonia</t>
  </si>
  <si>
    <t>Finland</t>
  </si>
  <si>
    <t>France</t>
  </si>
  <si>
    <t>Germany</t>
  </si>
  <si>
    <t>Greece</t>
  </si>
  <si>
    <t>Hungary</t>
  </si>
  <si>
    <t>Iceland</t>
  </si>
  <si>
    <t>Ireland</t>
  </si>
  <si>
    <t>Italy</t>
  </si>
  <si>
    <t>Latvia</t>
  </si>
  <si>
    <t>Liechtenstein</t>
  </si>
  <si>
    <t>Lithuania</t>
  </si>
  <si>
    <t>Luxembourg</t>
  </si>
  <si>
    <t>Malta</t>
  </si>
  <si>
    <t>Netherlands</t>
  </si>
  <si>
    <t>Norway</t>
  </si>
  <si>
    <t>Poland</t>
  </si>
  <si>
    <t>Portugal</t>
  </si>
  <si>
    <t>Romania</t>
  </si>
  <si>
    <t>Slovakia</t>
  </si>
  <si>
    <t>Slovenia</t>
  </si>
  <si>
    <t>Spain</t>
  </si>
  <si>
    <t>Sweden</t>
  </si>
  <si>
    <t>United Kingdom</t>
  </si>
  <si>
    <t>EUconst_MSlistISOcodes</t>
  </si>
  <si>
    <t>AT</t>
  </si>
  <si>
    <t>BE</t>
  </si>
  <si>
    <t>BG</t>
  </si>
  <si>
    <t>CY</t>
  </si>
  <si>
    <t>CZ</t>
  </si>
  <si>
    <t>DK</t>
  </si>
  <si>
    <t>EE</t>
  </si>
  <si>
    <t>FI</t>
  </si>
  <si>
    <t>FR</t>
  </si>
  <si>
    <t>DE</t>
  </si>
  <si>
    <t>EL</t>
  </si>
  <si>
    <t>HU</t>
  </si>
  <si>
    <t>IS</t>
  </si>
  <si>
    <t>IE</t>
  </si>
  <si>
    <t>IT</t>
  </si>
  <si>
    <t>LV</t>
  </si>
  <si>
    <t>LI</t>
  </si>
  <si>
    <t>LT</t>
  </si>
  <si>
    <t>LU</t>
  </si>
  <si>
    <t>MT</t>
  </si>
  <si>
    <t>NL</t>
  </si>
  <si>
    <t>NO</t>
  </si>
  <si>
    <t>PL</t>
  </si>
  <si>
    <t>PT</t>
  </si>
  <si>
    <t>RO</t>
  </si>
  <si>
    <t>SK</t>
  </si>
  <si>
    <t>SI</t>
  </si>
  <si>
    <t>ES</t>
  </si>
  <si>
    <t>SE</t>
  </si>
  <si>
    <t>UK</t>
  </si>
  <si>
    <t>Euconst_TrueFalse</t>
  </si>
  <si>
    <t>No.</t>
  </si>
  <si>
    <t>II</t>
  </si>
  <si>
    <t>Euconst_date</t>
  </si>
  <si>
    <t>BM number</t>
  </si>
  <si>
    <t>Sorting</t>
  </si>
  <si>
    <t># occurances</t>
  </si>
  <si>
    <t>Euconst_TrueFalseNA</t>
  </si>
  <si>
    <t>Euconst_NA</t>
  </si>
  <si>
    <t>EUconst_Fuel</t>
  </si>
  <si>
    <t>EUconst_BM</t>
  </si>
  <si>
    <t>EUconst_TransfSource</t>
  </si>
  <si>
    <t>EUconst_BMSubinst</t>
  </si>
  <si>
    <t>EUconst_FBSubinst</t>
  </si>
  <si>
    <t>EUconst_Year</t>
  </si>
  <si>
    <t>EUconst_Tons</t>
  </si>
  <si>
    <t>EUconst_TJ</t>
  </si>
  <si>
    <t>TJ</t>
  </si>
  <si>
    <t>EUconst_GJ</t>
  </si>
  <si>
    <t>GJ</t>
  </si>
  <si>
    <t>EUconst_tCO2e</t>
  </si>
  <si>
    <t>t CO2e</t>
  </si>
  <si>
    <t>EUconst_tCO2</t>
  </si>
  <si>
    <t>t CO2</t>
  </si>
  <si>
    <t>EUconst_tN2O</t>
  </si>
  <si>
    <t>t N2O</t>
  </si>
  <si>
    <t>EUconst_TJpa</t>
  </si>
  <si>
    <t>EUconst_MWh</t>
  </si>
  <si>
    <t>MWh</t>
  </si>
  <si>
    <t>EUconst_MWhpa</t>
  </si>
  <si>
    <t>EUconst_t</t>
  </si>
  <si>
    <t>t</t>
  </si>
  <si>
    <t>EUconst_tpa</t>
  </si>
  <si>
    <t>Fall-back Sub-Installation List</t>
  </si>
  <si>
    <t>Sub-inst</t>
  </si>
  <si>
    <t>N2O</t>
  </si>
  <si>
    <t>CO2</t>
  </si>
  <si>
    <t>Euconst_GHGemitted</t>
  </si>
  <si>
    <t>Euconst_Capacityunit</t>
  </si>
  <si>
    <t>-</t>
  </si>
  <si>
    <t>Euconst_MMPstatus</t>
  </si>
  <si>
    <t>MW (th)</t>
  </si>
  <si>
    <t>Euconst_importexport</t>
  </si>
  <si>
    <t>Euconst_typeofconnect</t>
  </si>
  <si>
    <t>CCU</t>
  </si>
  <si>
    <t>CCS</t>
  </si>
  <si>
    <t>Source stream type list</t>
  </si>
  <si>
    <t>EUconst_AnnexIActivities</t>
  </si>
  <si>
    <t>EUconst_Sourcestreamtype</t>
  </si>
  <si>
    <t>C.</t>
  </si>
  <si>
    <t>a.</t>
  </si>
  <si>
    <t>Euconst_quantification_fuels</t>
  </si>
  <si>
    <t>Euconst_quantification_heat</t>
  </si>
  <si>
    <t>Euconst_quantification_energy</t>
  </si>
  <si>
    <t>Euconst_indirectdetermination</t>
  </si>
  <si>
    <t>Euconst_properties</t>
  </si>
  <si>
    <t>Euconst_generalmethods</t>
  </si>
  <si>
    <t>Euconst_approach</t>
  </si>
  <si>
    <t>Euconst_instruments</t>
  </si>
  <si>
    <t>Euconst_wastegases</t>
  </si>
  <si>
    <t>ausblenden</t>
  </si>
  <si>
    <t>Print area:</t>
  </si>
  <si>
    <t>E.</t>
  </si>
  <si>
    <t>Euconst_UncertaintyOrInfeasibleOrUnreasonable</t>
  </si>
  <si>
    <t>Monitoring Methods List</t>
  </si>
  <si>
    <t>Make grey?</t>
  </si>
  <si>
    <t>Euconst_quantification_annual</t>
  </si>
  <si>
    <t>D.</t>
  </si>
  <si>
    <t>Product BM?</t>
  </si>
  <si>
    <t>BM no.</t>
  </si>
  <si>
    <t>End</t>
  </si>
  <si>
    <t>EUconst_ERR_ActivityMissing</t>
  </si>
  <si>
    <t>Jump Address:</t>
  </si>
  <si>
    <t>Info for automatic Version detection</t>
  </si>
  <si>
    <t>Template type:</t>
  </si>
  <si>
    <t>Version:</t>
  </si>
  <si>
    <t>Issued by:</t>
  </si>
  <si>
    <t>European Commission</t>
  </si>
  <si>
    <t>Language:</t>
  </si>
  <si>
    <t>English</t>
  </si>
  <si>
    <t>Type list:</t>
  </si>
  <si>
    <t>Version list</t>
  </si>
  <si>
    <t>Reference File Name</t>
  </si>
  <si>
    <t>Version comments</t>
  </si>
  <si>
    <t>COM</t>
  </si>
  <si>
    <t>Umweltbundesamt</t>
  </si>
  <si>
    <t>UBA</t>
  </si>
  <si>
    <t>Croatia</t>
  </si>
  <si>
    <t>HR</t>
  </si>
  <si>
    <t>IC</t>
  </si>
  <si>
    <t>Languages list</t>
  </si>
  <si>
    <t>Bulgarian</t>
  </si>
  <si>
    <t>bg</t>
  </si>
  <si>
    <t>Spanish</t>
  </si>
  <si>
    <t>es</t>
  </si>
  <si>
    <t>Croatian</t>
  </si>
  <si>
    <t>hr</t>
  </si>
  <si>
    <t>Czech</t>
  </si>
  <si>
    <t>cs</t>
  </si>
  <si>
    <t>Danish</t>
  </si>
  <si>
    <t>da</t>
  </si>
  <si>
    <t>German</t>
  </si>
  <si>
    <t>de</t>
  </si>
  <si>
    <t>Estonian</t>
  </si>
  <si>
    <t>et</t>
  </si>
  <si>
    <t>Greek</t>
  </si>
  <si>
    <t>el</t>
  </si>
  <si>
    <t>en</t>
  </si>
  <si>
    <t>French</t>
  </si>
  <si>
    <t>fr</t>
  </si>
  <si>
    <t>Icelandic</t>
  </si>
  <si>
    <t>ic</t>
  </si>
  <si>
    <t>Italian</t>
  </si>
  <si>
    <t>it</t>
  </si>
  <si>
    <t>Latvian</t>
  </si>
  <si>
    <t>lv</t>
  </si>
  <si>
    <t>Lithuanian</t>
  </si>
  <si>
    <t>lt</t>
  </si>
  <si>
    <t>Hungarian</t>
  </si>
  <si>
    <t>hu</t>
  </si>
  <si>
    <t>Maltese</t>
  </si>
  <si>
    <t>mt</t>
  </si>
  <si>
    <t>Norwegian</t>
  </si>
  <si>
    <t>no</t>
  </si>
  <si>
    <t>Dutch</t>
  </si>
  <si>
    <t>nl</t>
  </si>
  <si>
    <t>Polish</t>
  </si>
  <si>
    <t>pl</t>
  </si>
  <si>
    <t>Portuguese</t>
  </si>
  <si>
    <t>pt</t>
  </si>
  <si>
    <t>Romanian</t>
  </si>
  <si>
    <t>ro</t>
  </si>
  <si>
    <t>Slovak</t>
  </si>
  <si>
    <t>sk</t>
  </si>
  <si>
    <t>Slovenian</t>
  </si>
  <si>
    <t>sl</t>
  </si>
  <si>
    <t>Finnish</t>
  </si>
  <si>
    <t>fi</t>
  </si>
  <si>
    <t>Swedish</t>
  </si>
  <si>
    <t>sv</t>
  </si>
  <si>
    <t>Draft MMP template Phase 4</t>
  </si>
  <si>
    <t>Draft II MMP template Phase 4</t>
  </si>
  <si>
    <t>Draft III MMP template Phase 4</t>
  </si>
  <si>
    <t>MMP P4 draft</t>
  </si>
  <si>
    <t>MMP P4 2nd draft</t>
  </si>
  <si>
    <t>MMP P4 3rd draft</t>
  </si>
  <si>
    <t>a</t>
  </si>
  <si>
    <t>III</t>
  </si>
  <si>
    <t>IV</t>
  </si>
  <si>
    <t>b</t>
  </si>
  <si>
    <t>E.II.1.n !</t>
  </si>
  <si>
    <t>Has more than 1 sub?</t>
  </si>
  <si>
    <t>for dynamic print area</t>
  </si>
  <si>
    <t xml:space="preserve">(c) </t>
  </si>
  <si>
    <t>ETS coverage (f. formatting)</t>
  </si>
  <si>
    <t>EUConst_Relevant</t>
  </si>
  <si>
    <t>EUConst_NotRelevant</t>
  </si>
  <si>
    <t>P1</t>
  </si>
  <si>
    <t>P2</t>
  </si>
  <si>
    <t>P3</t>
  </si>
  <si>
    <t>P4</t>
  </si>
  <si>
    <t>P5</t>
  </si>
  <si>
    <t>P6</t>
  </si>
  <si>
    <t>P7</t>
  </si>
  <si>
    <t>P8</t>
  </si>
  <si>
    <t>P9</t>
  </si>
  <si>
    <t>P10</t>
  </si>
  <si>
    <t>P11</t>
  </si>
  <si>
    <t>P12</t>
  </si>
  <si>
    <t>P13</t>
  </si>
  <si>
    <t>P14</t>
  </si>
  <si>
    <t>P15</t>
  </si>
  <si>
    <t>H.</t>
  </si>
  <si>
    <t>Column for</t>
  </si>
  <si>
    <t>controls</t>
  </si>
  <si>
    <t>BM number:</t>
  </si>
  <si>
    <t>Jump info:</t>
  </si>
  <si>
    <t>F</t>
  </si>
  <si>
    <t>R</t>
  </si>
  <si>
    <t>P</t>
  </si>
  <si>
    <t>SG</t>
  </si>
  <si>
    <t>P (MNm3 O2)</t>
  </si>
  <si>
    <t>F (MNm3)</t>
  </si>
  <si>
    <t>kW</t>
  </si>
  <si>
    <t>V</t>
  </si>
  <si>
    <t>VI</t>
  </si>
  <si>
    <t>VII</t>
  </si>
  <si>
    <t>VIII</t>
  </si>
  <si>
    <t>CF(EOE)</t>
  </si>
  <si>
    <t>IX</t>
  </si>
  <si>
    <t>Area for functionalities, Constants etc.</t>
  </si>
  <si>
    <t>Special reporting?</t>
  </si>
  <si>
    <t>CNTR_ExistSubInstEntries</t>
  </si>
  <si>
    <t>EUConst_MsgDescription</t>
  </si>
  <si>
    <t>EUconst_ConnectedEntityTypes</t>
  </si>
  <si>
    <t>EUconst_ConnectionTypes</t>
  </si>
  <si>
    <t>EUconst_ConnectionShortTypes</t>
  </si>
  <si>
    <t>EUconst_ConnectionTransferTypes</t>
  </si>
  <si>
    <t>for display on first page</t>
  </si>
  <si>
    <t>B.</t>
  </si>
  <si>
    <t>F.</t>
  </si>
  <si>
    <t>G.</t>
  </si>
  <si>
    <t>1.</t>
  </si>
  <si>
    <t>2.</t>
  </si>
  <si>
    <t>3.</t>
  </si>
  <si>
    <t>4.</t>
  </si>
  <si>
    <t>5.</t>
  </si>
  <si>
    <t>6.</t>
  </si>
  <si>
    <t>7.</t>
  </si>
  <si>
    <t>8.</t>
  </si>
  <si>
    <t>9.</t>
  </si>
  <si>
    <t>10.</t>
  </si>
  <si>
    <t>11.</t>
  </si>
  <si>
    <t>12.</t>
  </si>
  <si>
    <t>13.</t>
  </si>
  <si>
    <t>14.</t>
  </si>
  <si>
    <t>15.</t>
  </si>
  <si>
    <t>16.</t>
  </si>
  <si>
    <t>indicator for cond. format.</t>
  </si>
  <si>
    <t>District heating sub-installation</t>
  </si>
  <si>
    <t>value needed for conditional formatting</t>
  </si>
  <si>
    <t>EUconst_MsgGoOn</t>
  </si>
  <si>
    <t>(g)</t>
  </si>
  <si>
    <t>(h)</t>
  </si>
  <si>
    <t>EUconst_MsgSeeFirst</t>
  </si>
  <si>
    <t>EUconst_MSlistEUTLcodes</t>
  </si>
  <si>
    <t>GR</t>
  </si>
  <si>
    <t>GB</t>
  </si>
  <si>
    <t>EUconst_MsgGoToNextSubInst</t>
  </si>
  <si>
    <t>EUconst_ConfirmAllowUseOfData</t>
  </si>
  <si>
    <t>EUconst_MsgEnterThisSection</t>
  </si>
  <si>
    <t>I.</t>
  </si>
  <si>
    <t>J.</t>
  </si>
  <si>
    <t>EUconst_MsgBackToSheetF</t>
  </si>
  <si>
    <t>TEXT (Language Version)</t>
  </si>
  <si>
    <t>English Version (Original)</t>
  </si>
  <si>
    <t>a_Contents'!$B$5</t>
  </si>
  <si>
    <t>a_Contents'!$B$7</t>
  </si>
  <si>
    <t>a_Contents'!$C$44</t>
  </si>
  <si>
    <t>a_Contents'!$C$45</t>
  </si>
  <si>
    <t>a_Contents'!$C$48</t>
  </si>
  <si>
    <t>a_Contents'!$C$50</t>
  </si>
  <si>
    <t>a_Contents'!$C$51</t>
  </si>
  <si>
    <t>a_Contents'!$C$53</t>
  </si>
  <si>
    <t>a_Contents'!$C$59</t>
  </si>
  <si>
    <t>a_Contents'!$G$59</t>
  </si>
  <si>
    <t>a_Contents'!$C$8; 'b_Guidelines &amp; conditions'!$B$5</t>
  </si>
  <si>
    <t>b_Guidelines &amp; conditions'!$B$7</t>
  </si>
  <si>
    <t>b_Guidelines &amp; conditions'!$B$9</t>
  </si>
  <si>
    <t>b_Guidelines &amp; conditions'!$B$10</t>
  </si>
  <si>
    <t>b_Guidelines &amp; conditions'!$B$11</t>
  </si>
  <si>
    <t>b_Guidelines &amp; conditions'!$B$12</t>
  </si>
  <si>
    <t>b_Guidelines &amp; conditions'!$B$13</t>
  </si>
  <si>
    <t>b_Guidelines &amp; conditions'!$B$14</t>
  </si>
  <si>
    <t>b_Guidelines &amp; conditions'!$B$15</t>
  </si>
  <si>
    <t>b_Guidelines &amp; conditions'!$B$17</t>
  </si>
  <si>
    <t>b_Guidelines &amp; conditions'!$B$19</t>
  </si>
  <si>
    <t>b_Guidelines &amp; conditions'!$B$20</t>
  </si>
  <si>
    <t>b_Guidelines &amp; conditions'!$B$21</t>
  </si>
  <si>
    <t>b_Guidelines &amp; conditions'!$B$22</t>
  </si>
  <si>
    <t>b_Guidelines &amp; conditions'!$B$23</t>
  </si>
  <si>
    <t>b_Guidelines &amp; conditions'!$B$24</t>
  </si>
  <si>
    <t>b_Guidelines &amp; conditions'!$C$25</t>
  </si>
  <si>
    <t>b_Guidelines &amp; conditions'!$D$25</t>
  </si>
  <si>
    <t>b_Guidelines &amp; conditions'!$C$26</t>
  </si>
  <si>
    <t>b_Guidelines &amp; conditions'!$D$26</t>
  </si>
  <si>
    <t>b_Guidelines &amp; conditions'!$C$27</t>
  </si>
  <si>
    <t>b_Guidelines &amp; conditions'!$D$27</t>
  </si>
  <si>
    <t>b_Guidelines &amp; conditions'!$C$28</t>
  </si>
  <si>
    <t>b_Guidelines &amp; conditions'!$D$28</t>
  </si>
  <si>
    <t>b_Guidelines &amp; conditions'!$C$29</t>
  </si>
  <si>
    <t>b_Guidelines &amp; conditions'!$D$29</t>
  </si>
  <si>
    <t>b_Guidelines &amp; conditions'!$B$32</t>
  </si>
  <si>
    <t>b_Guidelines &amp; conditions'!$B$33</t>
  </si>
  <si>
    <t>b_Guidelines &amp; conditions'!$D$33</t>
  </si>
  <si>
    <t>b_Guidelines &amp; conditions'!$B$34</t>
  </si>
  <si>
    <t>b_Guidelines &amp; conditions'!$D$34</t>
  </si>
  <si>
    <t>b_Guidelines &amp; conditions'!$D$35</t>
  </si>
  <si>
    <t>b_Guidelines &amp; conditions'!$D$36</t>
  </si>
  <si>
    <t>b_Guidelines &amp; conditions'!$D$37</t>
  </si>
  <si>
    <t>b_Guidelines &amp; conditions'!$D$38</t>
  </si>
  <si>
    <t>b_Guidelines &amp; conditions'!$D$39</t>
  </si>
  <si>
    <t>b_Guidelines &amp; conditions'!$D$40</t>
  </si>
  <si>
    <t>b_Guidelines &amp; conditions'!$B$42</t>
  </si>
  <si>
    <t>b_Guidelines &amp; conditions'!$B$43</t>
  </si>
  <si>
    <t>b_Guidelines &amp; conditions'!$B$44</t>
  </si>
  <si>
    <t>b_Guidelines &amp; conditions'!$B$45</t>
  </si>
  <si>
    <t>b_Guidelines &amp; conditions'!$B$47</t>
  </si>
  <si>
    <t>b_Guidelines &amp; conditions'!$B$50</t>
  </si>
  <si>
    <t>b_Guidelines &amp; conditions'!$B$52</t>
  </si>
  <si>
    <t>b_Guidelines &amp; conditions'!$D$54</t>
  </si>
  <si>
    <t>b_Guidelines &amp; conditions'!$B$64</t>
  </si>
  <si>
    <t>b_Guidelines &amp; conditions'!$B$65</t>
  </si>
  <si>
    <t>b_Guidelines &amp; conditions'!$B$66</t>
  </si>
  <si>
    <t>b_Guidelines &amp; conditions'!$D$66</t>
  </si>
  <si>
    <t>b_Guidelines &amp; conditions'!$B$67</t>
  </si>
  <si>
    <t>b_Guidelines &amp; conditions'!$D$67</t>
  </si>
  <si>
    <t>b_Guidelines &amp; conditions'!$B$69</t>
  </si>
  <si>
    <t>b_Guidelines &amp; conditions'!$B$70</t>
  </si>
  <si>
    <t>b_Guidelines &amp; conditions'!$B$72</t>
  </si>
  <si>
    <t>b_Guidelines &amp; conditions'!$B$73</t>
  </si>
  <si>
    <t>b_Guidelines &amp; conditions'!$B$77</t>
  </si>
  <si>
    <t>A_VersionMMP'!$B$2</t>
  </si>
  <si>
    <t>A_VersionMMP'!$D$6</t>
  </si>
  <si>
    <t>A_VersionMMP'!$D$8</t>
  </si>
  <si>
    <t>A_VersionMMP'!$D$10</t>
  </si>
  <si>
    <t>A_VersionMMP'!$D$11</t>
  </si>
  <si>
    <t>A_VersionMMP'!$D$12</t>
  </si>
  <si>
    <t>A_VersionMMP'!$D$13</t>
  </si>
  <si>
    <t>A_VersionMMP'!$D$16</t>
  </si>
  <si>
    <t>A_VersionMMP'!$E$19</t>
  </si>
  <si>
    <t>A_VersionMMP'!$F$19</t>
  </si>
  <si>
    <t>A_VersionMMP'!$G$19</t>
  </si>
  <si>
    <t>A_VersionMMP'!$I$19</t>
  </si>
  <si>
    <t>A_VersionMMP'!$J$19</t>
  </si>
  <si>
    <t>B_InstallationData'!$B$2</t>
  </si>
  <si>
    <t>B_InstallationData'!$D$6</t>
  </si>
  <si>
    <t>B_InstallationData'!$D$8</t>
  </si>
  <si>
    <t>B_InstallationData'!$D$10</t>
  </si>
  <si>
    <t>B_InstallationData'!$D$13</t>
  </si>
  <si>
    <t>B_InstallationData'!$D$14</t>
  </si>
  <si>
    <t>B_InstallationData'!$D$18</t>
  </si>
  <si>
    <t>B_InstallationData'!$E$20</t>
  </si>
  <si>
    <t>B_InstallationData'!$E$22</t>
  </si>
  <si>
    <t>B_InstallationData'!$E$24</t>
  </si>
  <si>
    <t>B_InstallationData'!$I$24</t>
  </si>
  <si>
    <t>B_InstallationData'!$E$26</t>
  </si>
  <si>
    <t>B_InstallationData'!$D$28</t>
  </si>
  <si>
    <t>B_InstallationData'!$E$30</t>
  </si>
  <si>
    <t>a_Contents'!$C$49; 'B_InstallationData'!$E$32</t>
  </si>
  <si>
    <t>B_InstallationData'!$E$33</t>
  </si>
  <si>
    <t>B_InstallationData'!$E$34</t>
  </si>
  <si>
    <t>B_InstallationData'!$E$35</t>
  </si>
  <si>
    <t>B_InstallationData'!$E$36</t>
  </si>
  <si>
    <t>B_InstallationData'!$E$37</t>
  </si>
  <si>
    <t>B_InstallationData'!$E$39</t>
  </si>
  <si>
    <t>B_InstallationData'!$E$41</t>
  </si>
  <si>
    <t>B_InstallationData'!$E$43</t>
  </si>
  <si>
    <t>B_InstallationData'!$E$44</t>
  </si>
  <si>
    <t>B_InstallationData'!$E$45</t>
  </si>
  <si>
    <t>B_InstallationData'!$E$46</t>
  </si>
  <si>
    <t>B_InstallationData'!$E$47</t>
  </si>
  <si>
    <t>B_InstallationData'!$E$48</t>
  </si>
  <si>
    <t>B_InstallationData'!$E$50</t>
  </si>
  <si>
    <t>B_InstallationData'!$D$52</t>
  </si>
  <si>
    <t>B_InstallationData'!$E$54</t>
  </si>
  <si>
    <t>B_InstallationData'!$E$55</t>
  </si>
  <si>
    <t>B_InstallationData'!$E$57</t>
  </si>
  <si>
    <t>B_InstallationData'!$E$66</t>
  </si>
  <si>
    <t>B_InstallationData'!$G$57; 'B_InstallationData'!$G$66</t>
  </si>
  <si>
    <t>B_InstallationData'!$G$58; 'B_InstallationData'!$G$67</t>
  </si>
  <si>
    <t>B_InstallationData'!$G$59; 'B_InstallationData'!$G$68</t>
  </si>
  <si>
    <t>B_InstallationData'!$G$60; 'B_InstallationData'!$G$69</t>
  </si>
  <si>
    <t>B_InstallationData'!$G$61; 'B_InstallationData'!$G$70</t>
  </si>
  <si>
    <t>B_InstallationData'!$G$63; 'B_InstallationData'!$G$72</t>
  </si>
  <si>
    <t>B_InstallationData'!$G$64; 'B_InstallationData'!$G$73</t>
  </si>
  <si>
    <t>C_InstallationDescription'!$B$2</t>
  </si>
  <si>
    <t>C_InstallationDescription'!$I$3</t>
  </si>
  <si>
    <t>C_InstallationDescription'!$K$3</t>
  </si>
  <si>
    <t>C_InstallationDescription'!$D$6</t>
  </si>
  <si>
    <t>C_InstallationDescription'!$G$3; 'C_InstallationDescription'!$D$8</t>
  </si>
  <si>
    <t>C_InstallationDescription'!$D$10</t>
  </si>
  <si>
    <t>C_InstallationDescription'!$E$12</t>
  </si>
  <si>
    <t>C_InstallationDescription'!$E$13</t>
  </si>
  <si>
    <t>C_InstallationDescription'!$E$14</t>
  </si>
  <si>
    <t>C_InstallationDescription'!$E$16</t>
  </si>
  <si>
    <t>C_InstallationDescription'!$D$28</t>
  </si>
  <si>
    <t>C_InstallationDescription'!$E$30</t>
  </si>
  <si>
    <t>C_InstallationDescription'!$E$31</t>
  </si>
  <si>
    <t>C_InstallationDescription'!$E$32</t>
  </si>
  <si>
    <t>C_InstallationDescription'!$E$33</t>
  </si>
  <si>
    <t>C_InstallationDescription'!$E$34</t>
  </si>
  <si>
    <t>C_InstallationDescription'!$E$15; 'C_InstallationDescription'!$E$35</t>
  </si>
  <si>
    <t>C_InstallationDescription'!$K$36</t>
  </si>
  <si>
    <t>C_InstallationDescription'!$L$16; 'C_InstallationDescription'!$L$36</t>
  </si>
  <si>
    <t>C_InstallationDescription'!$D$45</t>
  </si>
  <si>
    <t>C_InstallationDescription'!$E$47</t>
  </si>
  <si>
    <t>C_InstallationDescription'!$E$48</t>
  </si>
  <si>
    <t>C_InstallationDescription'!$E$53</t>
  </si>
  <si>
    <t>C_InstallationDescription'!$E$54</t>
  </si>
  <si>
    <t>C_InstallationDescription'!$E$56</t>
  </si>
  <si>
    <t>C_InstallationDescription'!$E$57</t>
  </si>
  <si>
    <t>C_InstallationDescription'!$F$59</t>
  </si>
  <si>
    <t>C_InstallationDescription'!$F$60</t>
  </si>
  <si>
    <t>C_InstallationDescription'!$F$61</t>
  </si>
  <si>
    <t>C_InstallationDescription'!$E$62</t>
  </si>
  <si>
    <t>C_InstallationDescription'!$E$63</t>
  </si>
  <si>
    <t>C_InstallationDescription'!$D$68</t>
  </si>
  <si>
    <t>C_InstallationDescription'!$E$70</t>
  </si>
  <si>
    <t>C_InstallationDescription'!$E$71</t>
  </si>
  <si>
    <t>C_InstallationDescription'!$E$72</t>
  </si>
  <si>
    <t>C_InstallationDescription'!$E$73</t>
  </si>
  <si>
    <t>C_InstallationDescription'!$E$74</t>
  </si>
  <si>
    <t>C_InstallationDescription'!$E$75</t>
  </si>
  <si>
    <t>C_InstallationDescription'!$F$78</t>
  </si>
  <si>
    <t>C_InstallationDescription'!$F$79</t>
  </si>
  <si>
    <t>C_InstallationDescription'!$F$80</t>
  </si>
  <si>
    <t>C_InstallationDescription'!$E$81</t>
  </si>
  <si>
    <t>C_InstallationDescription'!$F$82</t>
  </si>
  <si>
    <t>C_InstallationDescription'!$F$83</t>
  </si>
  <si>
    <t>C_InstallationDescription'!$E$84</t>
  </si>
  <si>
    <t>C_InstallationDescription'!$F$85</t>
  </si>
  <si>
    <t>C_InstallationDescription'!$F$86</t>
  </si>
  <si>
    <t>C_InstallationDescription'!$F$87</t>
  </si>
  <si>
    <t>C_InstallationDescription'!$F$89</t>
  </si>
  <si>
    <t>C_InstallationDescription'!$I$89</t>
  </si>
  <si>
    <t>C_InstallationDescription'!$K$89</t>
  </si>
  <si>
    <t>C_InstallationDescription'!$M$89</t>
  </si>
  <si>
    <t>C_InstallationDescription'!$E$101</t>
  </si>
  <si>
    <t>C_InstallationDescription'!$E$102</t>
  </si>
  <si>
    <t>C_InstallationDescription'!$D$16; 'C_InstallationDescription'!$D$36; 'C_InstallationDescription'!$E$89; 'C_InstallationDescription'!$E$103</t>
  </si>
  <si>
    <t>C_InstallationDescription'!$F$103</t>
  </si>
  <si>
    <t>C_InstallationDescription'!$H$103</t>
  </si>
  <si>
    <t>C_InstallationDescription'!$J$103</t>
  </si>
  <si>
    <t>C_InstallationDescription'!$M$103</t>
  </si>
  <si>
    <t>D_MethodsProcedures'!$B$2</t>
  </si>
  <si>
    <t>D_MethodsProcedures'!$D$6</t>
  </si>
  <si>
    <t>D_MethodsProcedures'!$G$3; 'D_MethodsProcedures'!$D$8</t>
  </si>
  <si>
    <t>D_MethodsProcedures'!$D$10</t>
  </si>
  <si>
    <t>D_MethodsProcedures'!$E$12</t>
  </si>
  <si>
    <t>D_MethodsProcedures'!$E$13</t>
  </si>
  <si>
    <t>D_MethodsProcedures'!$E$14</t>
  </si>
  <si>
    <t>D_MethodsProcedures'!$E$15</t>
  </si>
  <si>
    <t>D_MethodsProcedures'!$E$16</t>
  </si>
  <si>
    <t>D_MethodsProcedures'!$E$18</t>
  </si>
  <si>
    <t>D_MethodsProcedures'!$F$18</t>
  </si>
  <si>
    <t>D_MethodsProcedures'!$J$18</t>
  </si>
  <si>
    <t>D_MethodsProcedures'!$E$36</t>
  </si>
  <si>
    <t>D_MethodsProcedures'!$E$37</t>
  </si>
  <si>
    <t>D_MethodsProcedures'!$E$38</t>
  </si>
  <si>
    <t>D_MethodsProcedures'!$E$39</t>
  </si>
  <si>
    <t>D_MethodsProcedures'!$E$40</t>
  </si>
  <si>
    <t>D_MethodsProcedures'!$E$47</t>
  </si>
  <si>
    <t>D_MethodsProcedures'!$E$48</t>
  </si>
  <si>
    <t>D_MethodsProcedures'!$E$49</t>
  </si>
  <si>
    <t>D_MethodsProcedures'!$I$3; 'D_MethodsProcedures'!$D$54</t>
  </si>
  <si>
    <t>D_MethodsProcedures'!$D$56</t>
  </si>
  <si>
    <t>D_MethodsProcedures'!$D$57</t>
  </si>
  <si>
    <t>D_MethodsProcedures'!$E$59</t>
  </si>
  <si>
    <t>D_MethodsProcedures'!$E$70</t>
  </si>
  <si>
    <t>D_MethodsProcedures'!$E$71</t>
  </si>
  <si>
    <t>D_MethodsProcedures'!$E$82</t>
  </si>
  <si>
    <t>D_MethodsProcedures'!$E$93</t>
  </si>
  <si>
    <t>D_MethodsProcedures'!$E$60; 'D_MethodsProcedures'!$E$72; 'D_MethodsProcedures'!$E$83; 'D_MethodsProcedures'!$E$94</t>
  </si>
  <si>
    <t>D_MethodsProcedures'!$E$61; 'D_MethodsProcedures'!$E$73; 'D_MethodsProcedures'!$E$84; 'D_MethodsProcedures'!$E$95</t>
  </si>
  <si>
    <t>D_MethodsProcedures'!$E$62; 'D_MethodsProcedures'!$E$74; 'D_MethodsProcedures'!$E$85; 'D_MethodsProcedures'!$E$96</t>
  </si>
  <si>
    <t>D_MethodsProcedures'!$E$63; 'D_MethodsProcedures'!$E$75; 'D_MethodsProcedures'!$E$86; 'D_MethodsProcedures'!$E$97</t>
  </si>
  <si>
    <t>D_MethodsProcedures'!$E$64; 'D_MethodsProcedures'!$E$76; 'D_MethodsProcedures'!$E$87; 'D_MethodsProcedures'!$E$98</t>
  </si>
  <si>
    <t>D_MethodsProcedures'!$E$65; 'D_MethodsProcedures'!$E$77; 'D_MethodsProcedures'!$E$88; 'D_MethodsProcedures'!$E$99</t>
  </si>
  <si>
    <t>D_MethodsProcedures'!$E$66; 'D_MethodsProcedures'!$E$78; 'D_MethodsProcedures'!$E$89; 'D_MethodsProcedures'!$E$100</t>
  </si>
  <si>
    <t>D_MethodsProcedures'!$E$67; 'D_MethodsProcedures'!$E$79; 'D_MethodsProcedures'!$E$90; 'D_MethodsProcedures'!$E$101</t>
  </si>
  <si>
    <t>D_MethodsProcedures'!$E$68; 'D_MethodsProcedures'!$E$80; 'D_MethodsProcedures'!$E$91; 'D_MethodsProcedures'!$E$102</t>
  </si>
  <si>
    <t>E_EnergyFlows'!$B$2</t>
  </si>
  <si>
    <t>E_EnergyFlows'!$M$3</t>
  </si>
  <si>
    <t>E_EnergyFlows'!$D$6</t>
  </si>
  <si>
    <t>E_EnergyFlows'!$E$27</t>
  </si>
  <si>
    <t>E_EnergyFlows'!$E$28</t>
  </si>
  <si>
    <t>E_EnergyFlows'!$D$55</t>
  </si>
  <si>
    <t>E_EnergyFlows'!$E$57</t>
  </si>
  <si>
    <t>E_EnergyFlows'!$E$58</t>
  </si>
  <si>
    <t>E_EnergyFlows'!$E$59</t>
  </si>
  <si>
    <t>E_EnergyFlows'!$E$63</t>
  </si>
  <si>
    <t>E_EnergyFlows'!$F$66</t>
  </si>
  <si>
    <t>E_EnergyFlows'!$F$67</t>
  </si>
  <si>
    <t>E_EnergyFlows'!$D$89</t>
  </si>
  <si>
    <t>E_EnergyFlows'!$E$91</t>
  </si>
  <si>
    <t>E_EnergyFlows'!$E$92</t>
  </si>
  <si>
    <t>E_EnergyFlows'!$E$93</t>
  </si>
  <si>
    <t>E_EnergyFlows'!$E$97</t>
  </si>
  <si>
    <t>E_EnergyFlows'!$F$100</t>
  </si>
  <si>
    <t>E_EnergyFlows'!$F$102</t>
  </si>
  <si>
    <t>E_EnergyFlows'!$F$103</t>
  </si>
  <si>
    <t>E_EnergyFlows'!$D$122</t>
  </si>
  <si>
    <t>E_EnergyFlows'!$E$124</t>
  </si>
  <si>
    <t>E_EnergyFlows'!$E$125</t>
  </si>
  <si>
    <t>E_EnergyFlows'!$E$126</t>
  </si>
  <si>
    <t>E_EnergyFlows'!$F$133</t>
  </si>
  <si>
    <t>E_EnergyFlows'!$F$136</t>
  </si>
  <si>
    <t>E_EnergyFlows'!$F$78; 'E_EnergyFlows'!$F$111; 'E_EnergyFlows'!$F$142</t>
  </si>
  <si>
    <t>F_ProductBM'!$B$2</t>
  </si>
  <si>
    <t>F_ProductBM'!$D$7</t>
  </si>
  <si>
    <t>F_ProductBM'!$E$9</t>
  </si>
  <si>
    <t>F_ProductBM'!$D$28</t>
  </si>
  <si>
    <t>F_ProductBM'!$E$41</t>
  </si>
  <si>
    <t>F_ProductBM'!$E$48</t>
  </si>
  <si>
    <t>F_ProductBM'!$E$54</t>
  </si>
  <si>
    <t>F_ProductBM'!$F$58</t>
  </si>
  <si>
    <t>F_ProductBM'!$F$65</t>
  </si>
  <si>
    <t>F_ProductBM'!$F$69</t>
  </si>
  <si>
    <t>F_ProductBM'!$F$70</t>
  </si>
  <si>
    <t>F_ProductBM'!$E$85</t>
  </si>
  <si>
    <t>F_ProductBM'!$E$90</t>
  </si>
  <si>
    <t>F_ProductBM'!$E$91</t>
  </si>
  <si>
    <t>F_ProductBM'!$E$92</t>
  </si>
  <si>
    <t>F_ProductBM'!$E$119</t>
  </si>
  <si>
    <t>F_ProductBM'!$E$120</t>
  </si>
  <si>
    <t>F_ProductBM'!$E$121</t>
  </si>
  <si>
    <t>F_ProductBM'!$F$126</t>
  </si>
  <si>
    <t>F_ProductBM'!$E$134</t>
  </si>
  <si>
    <t>F_ProductBM'!$E$135</t>
  </si>
  <si>
    <t>F_ProductBM'!$F$136</t>
  </si>
  <si>
    <t>F_ProductBM'!$F$137</t>
  </si>
  <si>
    <t>F_ProductBM'!$E$138</t>
  </si>
  <si>
    <t>F_ProductBM'!$E$146</t>
  </si>
  <si>
    <t>F_ProductBM'!$F$149</t>
  </si>
  <si>
    <t>F_ProductBM'!$F$150</t>
  </si>
  <si>
    <t>F_ProductBM'!$E$166</t>
  </si>
  <si>
    <t>F_ProductBM'!$E$147; 'F_ProductBM'!$E$167</t>
  </si>
  <si>
    <t>F_ProductBM'!$E$174</t>
  </si>
  <si>
    <t>F_ProductBM'!$F$179</t>
  </si>
  <si>
    <t>F_ProductBM'!$E$205</t>
  </si>
  <si>
    <t>F_ProductBM'!$E$206</t>
  </si>
  <si>
    <t>F_ProductBM'!$E$259</t>
  </si>
  <si>
    <t>F_ProductBM'!$E$260</t>
  </si>
  <si>
    <t>F_ProductBM'!$E$265</t>
  </si>
  <si>
    <t>F_ProductBM'!$F$266</t>
  </si>
  <si>
    <t>F_ProductBM'!$F$267</t>
  </si>
  <si>
    <t>F_ProductBM'!$F$287</t>
  </si>
  <si>
    <t>F_ProductBM'!$F$288</t>
  </si>
  <si>
    <t>F_ProductBM'!$E$109; 'F_ProductBM'!$E$195; 'F_ProductBM'!$E$231; 'F_ProductBM'!$E$297</t>
  </si>
  <si>
    <t>F_ProductBM'!$D$30; 'F_ProductBM'!$D$307; 'F_ProductBM'!$D$511; 'F_ProductBM'!$D$715; 'F_ProductBM'!$D$919; 'F_ProductBM'!$D$1123; 'F_ProductBM'!$D$1327; 'F_ProductBM'!$D$1531; 'F_ProductBM'!$D$1735; 'F_ProductBM'!$D$1939</t>
  </si>
  <si>
    <t>F_ProductBM'!$E$31; 'F_ProductBM'!$E$308; 'F_ProductBM'!$E$512; 'F_ProductBM'!$E$716; 'F_ProductBM'!$E$920; 'F_ProductBM'!$E$1124; 'F_ProductBM'!$E$1328; 'F_ProductBM'!$E$1532; 'F_ProductBM'!$E$1736; 'F_ProductBM'!$E$1940</t>
  </si>
  <si>
    <t>F_ProductBM'!$E$51; 'F_ProductBM'!$E$323; 'F_ProductBM'!$E$527; 'F_ProductBM'!$E$731; 'F_ProductBM'!$E$935; 'F_ProductBM'!$E$1139; 'F_ProductBM'!$E$1343; 'F_ProductBM'!$E$1547; 'F_ProductBM'!$E$1751; 'F_ProductBM'!$E$1955</t>
  </si>
  <si>
    <t>F_ProductBM'!$F$60; 'F_ProductBM'!$F$327; 'F_ProductBM'!$F$531; 'F_ProductBM'!$F$735; 'F_ProductBM'!$F$939; 'F_ProductBM'!$F$1143; 'F_ProductBM'!$F$1347; 'F_ProductBM'!$F$1551; 'F_ProductBM'!$F$1755; 'F_ProductBM'!$F$1959</t>
  </si>
  <si>
    <t>F_ProductBM'!$F$62; 'F_ProductBM'!$F$329; 'F_ProductBM'!$F$533; 'F_ProductBM'!$F$737; 'F_ProductBM'!$F$941; 'F_ProductBM'!$F$1145; 'F_ProductBM'!$F$1349; 'F_ProductBM'!$F$1553; 'F_ProductBM'!$F$1757; 'F_ProductBM'!$F$1961</t>
  </si>
  <si>
    <t>F_ProductBM'!$F$64; 'F_ProductBM'!$F$331; 'F_ProductBM'!$F$535; 'F_ProductBM'!$F$739; 'F_ProductBM'!$F$943; 'F_ProductBM'!$F$1147; 'F_ProductBM'!$F$1351; 'F_ProductBM'!$F$1555; 'F_ProductBM'!$F$1759; 'F_ProductBM'!$F$1963</t>
  </si>
  <si>
    <t>F_ProductBM'!$E$89; 'F_ProductBM'!$E$350; 'F_ProductBM'!$E$554; 'F_ProductBM'!$E$758; 'F_ProductBM'!$E$962; 'F_ProductBM'!$E$1166; 'F_ProductBM'!$E$1370; 'F_ProductBM'!$E$1574; 'F_ProductBM'!$E$1778; 'F_ProductBM'!$E$1982</t>
  </si>
  <si>
    <t>F_ProductBM'!$E$118; 'F_ProductBM'!$E$369; 'F_ProductBM'!$E$573; 'F_ProductBM'!$E$777; 'F_ProductBM'!$E$981; 'F_ProductBM'!$E$1185; 'F_ProductBM'!$E$1389; 'F_ProductBM'!$E$1593; 'F_ProductBM'!$E$1797; 'F_ProductBM'!$E$2001</t>
  </si>
  <si>
    <t>F_ProductBM'!$E$133; 'F_ProductBM'!$E$381; 'F_ProductBM'!$E$585; 'F_ProductBM'!$E$789; 'F_ProductBM'!$E$993; 'F_ProductBM'!$E$1197; 'F_ProductBM'!$E$1401; 'F_ProductBM'!$E$1605; 'F_ProductBM'!$E$1809; 'F_ProductBM'!$E$2013</t>
  </si>
  <si>
    <t>F_ProductBM'!$E$145; 'F_ProductBM'!$E$389; 'F_ProductBM'!$E$593; 'F_ProductBM'!$E$797; 'F_ProductBM'!$E$1001; 'F_ProductBM'!$E$1205; 'F_ProductBM'!$E$1409; 'F_ProductBM'!$E$1613; 'F_ProductBM'!$E$1817; 'F_ProductBM'!$E$2021</t>
  </si>
  <si>
    <t>F_ProductBM'!$F$152; 'F_ProductBM'!$F$392; 'F_ProductBM'!$F$596; 'F_ProductBM'!$F$800; 'F_ProductBM'!$F$1004; 'F_ProductBM'!$F$1208; 'F_ProductBM'!$F$1412; 'F_ProductBM'!$F$1616; 'F_ProductBM'!$F$1820; 'F_ProductBM'!$F$2024</t>
  </si>
  <si>
    <t>F_ProductBM'!$F$154; 'F_ProductBM'!$F$394; 'F_ProductBM'!$F$598; 'F_ProductBM'!$F$802; 'F_ProductBM'!$F$1006; 'F_ProductBM'!$F$1210; 'F_ProductBM'!$F$1414; 'F_ProductBM'!$F$1618; 'F_ProductBM'!$F$1822; 'F_ProductBM'!$F$2026</t>
  </si>
  <si>
    <t>F_ProductBM'!$F$155; 'F_ProductBM'!$F$395; 'F_ProductBM'!$F$599; 'F_ProductBM'!$F$803; 'F_ProductBM'!$F$1007; 'F_ProductBM'!$F$1211; 'F_ProductBM'!$F$1415; 'F_ProductBM'!$F$1619; 'F_ProductBM'!$F$1823; 'F_ProductBM'!$F$2027</t>
  </si>
  <si>
    <t>F_ProductBM'!$E$165; 'F_ProductBM'!$E$405; 'F_ProductBM'!$E$609; 'F_ProductBM'!$E$813; 'F_ProductBM'!$E$1017; 'F_ProductBM'!$E$1221; 'F_ProductBM'!$E$1425; 'F_ProductBM'!$E$1629; 'F_ProductBM'!$E$1833; 'F_ProductBM'!$E$2037</t>
  </si>
  <si>
    <t>F_ProductBM'!$E$204; 'F_ProductBM'!$E$432; 'F_ProductBM'!$E$636; 'F_ProductBM'!$E$840; 'F_ProductBM'!$E$1044; 'F_ProductBM'!$E$1248; 'F_ProductBM'!$E$1452; 'F_ProductBM'!$E$1656; 'F_ProductBM'!$E$1860; 'F_ProductBM'!$E$2064</t>
  </si>
  <si>
    <t>F_ProductBM'!$E$207; 'F_ProductBM'!$E$433; 'F_ProductBM'!$E$637; 'F_ProductBM'!$E$841; 'F_ProductBM'!$E$1045; 'F_ProductBM'!$E$1249; 'F_ProductBM'!$E$1453; 'F_ProductBM'!$E$1657; 'F_ProductBM'!$E$1861; 'F_ProductBM'!$E$2065</t>
  </si>
  <si>
    <t>F_ProductBM'!$F$217; 'F_ProductBM'!$F$439; 'F_ProductBM'!$F$643; 'F_ProductBM'!$F$847; 'F_ProductBM'!$F$1051; 'F_ProductBM'!$F$1255; 'F_ProductBM'!$F$1459; 'F_ProductBM'!$F$1663; 'F_ProductBM'!$F$1867; 'F_ProductBM'!$F$2071</t>
  </si>
  <si>
    <t>F_ProductBM'!$F$218; 'F_ProductBM'!$F$440; 'F_ProductBM'!$F$644; 'F_ProductBM'!$F$848; 'F_ProductBM'!$F$1052; 'F_ProductBM'!$F$1256; 'F_ProductBM'!$F$1460; 'F_ProductBM'!$F$1664; 'F_ProductBM'!$F$1868; 'F_ProductBM'!$F$2072</t>
  </si>
  <si>
    <t>F_ProductBM'!$E$249; 'F_ProductBM'!$E$465; 'F_ProductBM'!$E$669; 'F_ProductBM'!$E$873; 'F_ProductBM'!$E$1077; 'F_ProductBM'!$E$1281; 'F_ProductBM'!$E$1485; 'F_ProductBM'!$E$1689; 'F_ProductBM'!$E$1893; 'F_ProductBM'!$E$2097</t>
  </si>
  <si>
    <t>F_ProductBM'!$E$258; 'F_ProductBM'!$E$474; 'F_ProductBM'!$E$678; 'F_ProductBM'!$E$882; 'F_ProductBM'!$E$1086; 'F_ProductBM'!$E$1290; 'F_ProductBM'!$E$1494; 'F_ProductBM'!$E$1698; 'F_ProductBM'!$E$1902; 'F_ProductBM'!$E$2106</t>
  </si>
  <si>
    <t>F_ProductBM'!$E$261; 'F_ProductBM'!$E$475; 'F_ProductBM'!$E$679; 'F_ProductBM'!$E$883; 'F_ProductBM'!$E$1087; 'F_ProductBM'!$E$1291; 'F_ProductBM'!$E$1495; 'F_ProductBM'!$E$1699; 'F_ProductBM'!$E$1903; 'F_ProductBM'!$E$2107</t>
  </si>
  <si>
    <t>F_ProductBM'!$F$270; 'F_ProductBM'!$F$480; 'F_ProductBM'!$F$684; 'F_ProductBM'!$F$888; 'F_ProductBM'!$F$1092; 'F_ProductBM'!$F$1296; 'F_ProductBM'!$F$1500; 'F_ProductBM'!$F$1704; 'F_ProductBM'!$F$1908; 'F_ProductBM'!$F$2112</t>
  </si>
  <si>
    <t>F_ProductBM'!$F$273; 'F_ProductBM'!$F$483; 'F_ProductBM'!$F$687; 'F_ProductBM'!$F$891; 'F_ProductBM'!$F$1095; 'F_ProductBM'!$F$1299; 'F_ProductBM'!$F$1503; 'F_ProductBM'!$F$1707; 'F_ProductBM'!$F$1911; 'F_ProductBM'!$F$2115</t>
  </si>
  <si>
    <t>F_ProductBM'!$F$276; 'F_ProductBM'!$F$486; 'F_ProductBM'!$F$690; 'F_ProductBM'!$F$894; 'F_ProductBM'!$F$1098; 'F_ProductBM'!$F$1302; 'F_ProductBM'!$F$1506; 'F_ProductBM'!$F$1710; 'F_ProductBM'!$F$1914; 'F_ProductBM'!$F$2118</t>
  </si>
  <si>
    <t>F_ProductBM'!$F$279; 'F_ProductBM'!$F$489; 'F_ProductBM'!$F$693; 'F_ProductBM'!$F$897; 'F_ProductBM'!$F$1101; 'F_ProductBM'!$F$1305; 'F_ProductBM'!$F$1509; 'F_ProductBM'!$F$1713; 'F_ProductBM'!$F$1917; 'F_ProductBM'!$F$2121</t>
  </si>
  <si>
    <t>F_ProductBM'!$F$282; 'F_ProductBM'!$F$492; 'F_ProductBM'!$F$696; 'F_ProductBM'!$F$900; 'F_ProductBM'!$F$1104; 'F_ProductBM'!$F$1308; 'F_ProductBM'!$F$1512; 'F_ProductBM'!$F$1716; 'F_ProductBM'!$F$1920; 'F_ProductBM'!$F$2124</t>
  </si>
  <si>
    <t>G_Fall-back'!$B$2</t>
  </si>
  <si>
    <t>G_Fall-back'!$D$6</t>
  </si>
  <si>
    <t>G_Fall-back'!$E$8</t>
  </si>
  <si>
    <t>G_Fall-back'!$D$27</t>
  </si>
  <si>
    <t>E_EnergyFlows'!$F$64; 'F_ProductBM'!$F$95; 'F_ProductBM'!$F$212; 'G_Fall-back'!$F$54</t>
  </si>
  <si>
    <t>F_ProductBM'!$F$213; 'G_Fall-back'!$F$55</t>
  </si>
  <si>
    <t>E_EnergyFlows'!$E$47; 'E_EnergyFlows'!$E$81; 'E_EnergyFlows'!$E$114; 'E_EnergyFlows'!$E$146; 'F_ProductBM'!$E$76; 'G_Fall-back'!$E$72</t>
  </si>
  <si>
    <t>E_EnergyFlows'!$F$48; 'E_EnergyFlows'!$F$82; 'E_EnergyFlows'!$F$115; 'E_EnergyFlows'!$F$147; 'F_ProductBM'!$F$77; 'F_ProductBM'!$F$110; 'F_ProductBM'!$F$196; 'F_ProductBM'!$F$232; 'F_ProductBM'!$F$298; 'G_Fall-back'!$F$73</t>
  </si>
  <si>
    <t>E_EnergyFlows'!$F$49; 'E_EnergyFlows'!$F$83; 'E_EnergyFlows'!$F$116; 'E_EnergyFlows'!$F$148; 'F_ProductBM'!$F$78; 'F_ProductBM'!$F$111; 'F_ProductBM'!$F$197; 'F_ProductBM'!$F$233; 'F_ProductBM'!$F$299; 'G_Fall-back'!$F$74</t>
  </si>
  <si>
    <t>E_EnergyFlows'!$F$50; 'E_EnergyFlows'!$F$84; 'E_EnergyFlows'!$F$117; 'E_EnergyFlows'!$F$149; 'F_ProductBM'!$F$79; 'F_ProductBM'!$F$112; 'F_ProductBM'!$F$198; 'F_ProductBM'!$F$234; 'F_ProductBM'!$F$300; 'G_Fall-back'!$F$75</t>
  </si>
  <si>
    <t>G_Fall-back'!$E$81</t>
  </si>
  <si>
    <t>G_Fall-back'!$E$82</t>
  </si>
  <si>
    <t>G_Fall-back'!$E$83</t>
  </si>
  <si>
    <t>G_Fall-back'!$E$94</t>
  </si>
  <si>
    <t>G_Fall-back'!$F$95</t>
  </si>
  <si>
    <t>G_Fall-back'!$F$96</t>
  </si>
  <si>
    <t>G_Fall-back'!$F$98</t>
  </si>
  <si>
    <t>F_ProductBM'!$F$178; 'G_Fall-back'!$F$112</t>
  </si>
  <si>
    <t>F_ProductBM'!$F$180; 'G_Fall-back'!$F$114</t>
  </si>
  <si>
    <t>G_Fall-back'!$E$141</t>
  </si>
  <si>
    <t>G_Fall-back'!$E$166</t>
  </si>
  <si>
    <t>G_Fall-back'!$F$167</t>
  </si>
  <si>
    <t>G_Fall-back'!$F$168</t>
  </si>
  <si>
    <t>G_Fall-back'!$F$169</t>
  </si>
  <si>
    <t>G_Fall-back'!$F$170</t>
  </si>
  <si>
    <t>G_Fall-back'!$F$171</t>
  </si>
  <si>
    <t>F_ProductBM'!$E$240; 'G_Fall-back'!$E$199</t>
  </si>
  <si>
    <t>F_ProductBM'!$E$241; 'G_Fall-back'!$F$97; 'G_Fall-back'!$E$200</t>
  </si>
  <si>
    <t>E_EnergyFlows'!$F$69; 'G_Fall-back'!$F$58; 'G_Fall-back'!$F$230; 'G_Fall-back'!$F$371</t>
  </si>
  <si>
    <t>G_Fall-back'!$E$138; 'G_Fall-back'!$E$290; 'G_Fall-back'!$E$431</t>
  </si>
  <si>
    <t>G_Fall-back'!$F$144; 'G_Fall-back'!$F$294; 'G_Fall-back'!$F$435</t>
  </si>
  <si>
    <t>F_ProductBM'!$F$216; 'F_ProductBM'!$F$438; 'F_ProductBM'!$F$642; 'F_ProductBM'!$F$846; 'F_ProductBM'!$F$1050; 'F_ProductBM'!$F$1254; 'F_ProductBM'!$F$1458; 'F_ProductBM'!$F$1662; 'F_ProductBM'!$F$1866; 'F_ProductBM'!$F$2070; 'G_Fall-back'!$E$160; 'G_Fall-back'!$E$310; 'G_Fall-back'!$E$451</t>
  </si>
  <si>
    <t>G_Fall-back'!$E$161; 'G_Fall-back'!$E$311; 'G_Fall-back'!$E$452</t>
  </si>
  <si>
    <t>G_Fall-back'!$F$174; 'G_Fall-back'!$F$317; 'G_Fall-back'!$F$458</t>
  </si>
  <si>
    <t>G_Fall-back'!$F$176; 'G_Fall-back'!$F$319; 'G_Fall-back'!$F$460</t>
  </si>
  <si>
    <t>G_Fall-back'!$F$178; 'G_Fall-back'!$F$321; 'G_Fall-back'!$F$462</t>
  </si>
  <si>
    <t>G_Fall-back'!$F$180; 'G_Fall-back'!$F$323; 'G_Fall-back'!$F$464</t>
  </si>
  <si>
    <t>G_Fall-back'!$F$182; 'G_Fall-back'!$F$325; 'G_Fall-back'!$F$466</t>
  </si>
  <si>
    <t>G_Fall-back'!$F$175; 'G_Fall-back'!$F$177; 'G_Fall-back'!$F$179; 'G_Fall-back'!$F$181; 'G_Fall-back'!$F$183; 'G_Fall-back'!$F$318; 'G_Fall-back'!$F$320; 'G_Fall-back'!$F$322; 'G_Fall-back'!$F$324; 'G_Fall-back'!$F$326; 'G_Fall-back'!$F$459; 'G_Fall-back'!$F$461; 'G_Fall-back'!$F$463; 'G_Fall-back'!$F$465; 'G_Fall-back'!$F$467</t>
  </si>
  <si>
    <t>F_ProductBM'!$E$36; 'G_Fall-back'!$E$35; 'G_Fall-back'!$E$500</t>
  </si>
  <si>
    <t>F_ProductBM'!$F$37; 'G_Fall-back'!$F$36; 'G_Fall-back'!$F$501</t>
  </si>
  <si>
    <t>F_ProductBM'!$F$38; 'G_Fall-back'!$F$37; 'G_Fall-back'!$F$502</t>
  </si>
  <si>
    <t>F_ProductBM'!$F$39; 'G_Fall-back'!$F$38; 'G_Fall-back'!$F$503</t>
  </si>
  <si>
    <t>F_ProductBM'!$F$40; 'G_Fall-back'!$F$39; 'G_Fall-back'!$F$504</t>
  </si>
  <si>
    <t>G_Fall-back'!$E$46; 'G_Fall-back'!$E$511</t>
  </si>
  <si>
    <t>E_EnergyFlows'!$F$31; 'E_EnergyFlows'!$F$98; 'F_ProductBM'!$F$56; 'G_Fall-back'!$F$519</t>
  </si>
  <si>
    <t>E_EnergyFlows'!$F$32; 'G_Fall-back'!$F$520</t>
  </si>
  <si>
    <t>F_ProductBM'!$F$177; 'G_Fall-back'!$F$111; 'G_Fall-back'!$F$564</t>
  </si>
  <si>
    <t>G_Fall-back'!$F$113; 'G_Fall-back'!$F$565</t>
  </si>
  <si>
    <t>E_EnergyFlows'!$F$36; 'F_ProductBM'!$F$153; 'F_ProductBM'!$F$271; 'F_ProductBM'!$F$274; 'F_ProductBM'!$F$277; 'F_ProductBM'!$F$280; 'F_ProductBM'!$F$283; 'F_ProductBM'!$F$393; 'F_ProductBM'!$F$481; 'F_ProductBM'!$F$484; 'F_ProductBM'!$F$487; 'F_ProductBM'!$F$490; 'F_ProductBM'!$F$493; 'F_ProductBM'!$F$597; 'F_ProductBM'!$F$685; 'F_ProductBM'!$F$688; 'F_ProductBM'!$F$691; 'F_ProductBM'!$F$694; 'F_ProductBM'!$F$697; 'F_ProductBM'!$F$801; 'F_ProductBM'!$F$889; 'F_ProductBM'!$F$892; 'F_ProductBM'!$F$895; 'F_ProductBM'!$F$898; 'F_ProductBM'!$F$901; 'F_ProductBM'!$F$1005; 'F_ProductBM'!$F$1093; 'F_ProductBM'!$F$1096; 'F_ProductBM'!$F$1099; 'F_ProductBM'!$F$1102; 'F_ProductBM'!$F$1105; 'F_ProductBM'!$F$1209; 'F_ProductBM'!$F$1297; 'F_ProductBM'!$F$1300; 'F_ProductBM'!$F$1303; 'F_ProductBM'!$F$1306; 'F_ProductBM'!$F$1309; 'F_ProductBM'!$F$1413; 'F_ProductBM'!$F$1501; 'F_ProductBM'!$F$1504; 'F_ProductBM'!$F$1507; 'F_ProductBM'!$F$1510; 'F_ProductBM'!$F$1513; 'F_ProductBM'!$F$1617; 'F_ProductBM'!$F$1705; 'F_ProductBM'!$F$1708; 'F_ProductBM'!$F$1711; 'F_ProductBM'!$F$1714; 'F_ProductBM'!$F$1717; 'F_ProductBM'!$F$1821; 'F_ProductBM'!$F$1909; 'F_ProductBM'!$F$1912; 'F_ProductBM'!$F$1915; 'F_ProductBM'!$F$1918; 'F_ProductBM'!$F$1921; 'F_ProductBM'!$F$2025; 'F_ProductBM'!$F$2113; 'F_ProductBM'!$F$2116; 'F_ProductBM'!$F$2119; 'F_ProductBM'!$F$2122; 'F_ProductBM'!$F$2125; 'G_Fall-back'!$F$524; 'G_Fall-back'!$F$644</t>
  </si>
  <si>
    <t>G_Fall-back'!$F$63; 'G_Fall-back'!$F$528; 'G_Fall-back'!$F$648</t>
  </si>
  <si>
    <t>F_ProductBM'!$D$130; 'F_ProductBM'!$D$378; 'F_ProductBM'!$D$582; 'F_ProductBM'!$D$786; 'F_ProductBM'!$D$990; 'F_ProductBM'!$D$1194; 'F_ProductBM'!$D$1398; 'F_ProductBM'!$D$1602; 'F_ProductBM'!$D$1806; 'F_ProductBM'!$D$2010; 'G_Fall-back'!$D$90; 'G_Fall-back'!$D$253; 'G_Fall-back'!$D$394; 'G_Fall-back'!$D$548; 'G_Fall-back'!$D$668</t>
  </si>
  <si>
    <t>F_ProductBM'!$E$132; 'F_ProductBM'!$E$380; 'F_ProductBM'!$E$584; 'F_ProductBM'!$E$788; 'F_ProductBM'!$E$992; 'F_ProductBM'!$E$1196; 'F_ProductBM'!$E$1400; 'F_ProductBM'!$E$1604; 'F_ProductBM'!$E$1808; 'F_ProductBM'!$E$2012; 'G_Fall-back'!$E$92; 'G_Fall-back'!$E$255; 'G_Fall-back'!$E$396; 'G_Fall-back'!$E$550; 'G_Fall-back'!$E$670</t>
  </si>
  <si>
    <t>G_Fall-back'!$E$93; 'G_Fall-back'!$E$256; 'G_Fall-back'!$E$397; 'G_Fall-back'!$E$551; 'G_Fall-back'!$E$671</t>
  </si>
  <si>
    <t>F_ProductBM'!$E$173; 'F_ProductBM'!$E$412; 'F_ProductBM'!$E$616; 'F_ProductBM'!$E$820; 'F_ProductBM'!$E$1024; 'F_ProductBM'!$E$1228; 'F_ProductBM'!$E$1432; 'F_ProductBM'!$E$1636; 'F_ProductBM'!$E$1840; 'F_ProductBM'!$E$2044; 'G_Fall-back'!$E$107; 'G_Fall-back'!$E$265; 'G_Fall-back'!$E$406; 'G_Fall-back'!$E$560; 'G_Fall-back'!$E$680</t>
  </si>
  <si>
    <t>G_Fall-back'!$E$108; 'G_Fall-back'!$E$266; 'G_Fall-back'!$E$407; 'G_Fall-back'!$E$561; 'G_Fall-back'!$E$681</t>
  </si>
  <si>
    <t>E_EnergyFlows'!$E$30; 'F_ProductBM'!$E$55; 'F_ProductBM'!$E$94; 'F_ProductBM'!$E$148; 'F_ProductBM'!$E$176; 'F_ProductBM'!$E$211; 'G_Fall-back'!$E$53; 'G_Fall-back'!$E$110; 'G_Fall-back'!$E$518; 'G_Fall-back'!$E$563; 'G_Fall-back'!$E$683</t>
  </si>
  <si>
    <t>E_EnergyFlows'!$G$3; 'E_EnergyFlows'!$D$25; 'E_EnergyFlows'!$F$35; 'F_ProductBM'!$F$183; 'F_ProductBM'!$F$415; 'F_ProductBM'!$F$619; 'F_ProductBM'!$F$823; 'F_ProductBM'!$F$1027; 'F_ProductBM'!$F$1231; 'F_ProductBM'!$F$1435; 'F_ProductBM'!$F$1639; 'F_ProductBM'!$F$1843; 'F_ProductBM'!$F$2047; 'G_Fall-back'!$F$117; 'G_Fall-back'!$F$269; 'G_Fall-back'!$F$410; 'G_Fall-back'!$F$523; 'G_Fall-back'!$F$568; 'G_Fall-back'!$F$643; 'G_Fall-back'!$F$685</t>
  </si>
  <si>
    <t>F_ProductBM'!$F$184; 'F_ProductBM'!$F$416; 'F_ProductBM'!$F$620; 'F_ProductBM'!$F$824; 'F_ProductBM'!$F$1028; 'F_ProductBM'!$F$1232; 'F_ProductBM'!$F$1436; 'F_ProductBM'!$F$1640; 'F_ProductBM'!$F$1844; 'F_ProductBM'!$F$2048; 'G_Fall-back'!$F$119; 'G_Fall-back'!$F$271; 'G_Fall-back'!$F$412; 'G_Fall-back'!$F$570; 'G_Fall-back'!$F$687</t>
  </si>
  <si>
    <t>G_Fall-back'!$F$120; 'G_Fall-back'!$F$272; 'G_Fall-back'!$F$413; 'G_Fall-back'!$F$571; 'G_Fall-back'!$F$688</t>
  </si>
  <si>
    <t>G_Fall-back'!$F$118; 'G_Fall-back'!$F$121; 'G_Fall-back'!$F$270; 'G_Fall-back'!$F$273; 'G_Fall-back'!$F$411; 'G_Fall-back'!$F$414; 'G_Fall-back'!$F$569; 'G_Fall-back'!$F$572; 'G_Fall-back'!$F$686; 'G_Fall-back'!$F$689</t>
  </si>
  <si>
    <t>F_ProductBM'!$F$272; 'F_ProductBM'!$F$275; 'F_ProductBM'!$F$278; 'F_ProductBM'!$F$281; 'F_ProductBM'!$F$284; 'F_ProductBM'!$F$482; 'F_ProductBM'!$F$485; 'F_ProductBM'!$F$488; 'F_ProductBM'!$F$491; 'F_ProductBM'!$F$494; 'F_ProductBM'!$F$686; 'F_ProductBM'!$F$689; 'F_ProductBM'!$F$692; 'F_ProductBM'!$F$695; 'F_ProductBM'!$F$698; 'F_ProductBM'!$F$890; 'F_ProductBM'!$F$893; 'F_ProductBM'!$F$896; 'F_ProductBM'!$F$899; 'F_ProductBM'!$F$902; 'F_ProductBM'!$F$1094; 'F_ProductBM'!$F$1097; 'F_ProductBM'!$F$1100; 'F_ProductBM'!$F$1103; 'F_ProductBM'!$F$1106; 'F_ProductBM'!$F$1298; 'F_ProductBM'!$F$1301; 'F_ProductBM'!$F$1304; 'F_ProductBM'!$F$1307; 'F_ProductBM'!$F$1310; 'F_ProductBM'!$F$1502; 'F_ProductBM'!$F$1505; 'F_ProductBM'!$F$1508; 'F_ProductBM'!$F$1511; 'F_ProductBM'!$F$1514; 'F_ProductBM'!$F$1706; 'F_ProductBM'!$F$1709; 'F_ProductBM'!$F$1712; 'F_ProductBM'!$F$1715; 'F_ProductBM'!$F$1718; 'F_ProductBM'!$F$1910; 'F_ProductBM'!$F$1913; 'F_ProductBM'!$F$1916; 'F_ProductBM'!$F$1919; 'F_ProductBM'!$F$1922; 'F_ProductBM'!$F$2114; 'F_ProductBM'!$F$2117; 'F_ProductBM'!$F$2120; 'F_ProductBM'!$F$2123; 'F_ProductBM'!$F$2126; 'G_Fall-back'!$F$122; 'G_Fall-back'!$F$274; 'G_Fall-back'!$F$415; 'G_Fall-back'!$F$573; 'G_Fall-back'!$F$690</t>
  </si>
  <si>
    <t>F_ProductBM'!$F$219; 'F_ProductBM'!$F$441; 'F_ProductBM'!$F$645; 'F_ProductBM'!$F$849; 'F_ProductBM'!$F$1053; 'F_ProductBM'!$F$1257; 'F_ProductBM'!$F$1461; 'F_ProductBM'!$F$1665; 'F_ProductBM'!$F$1869; 'F_ProductBM'!$F$2073; 'G_Fall-back'!$E$589; 'G_Fall-back'!$E$706</t>
  </si>
  <si>
    <t>G_Fall-back'!$E$139; 'G_Fall-back'!$E$291; 'G_Fall-back'!$E$432; 'G_Fall-back'!$E$590; 'G_Fall-back'!$E$707</t>
  </si>
  <si>
    <t>G_Fall-back'!$E$162; 'G_Fall-back'!$E$312; 'G_Fall-back'!$E$453; 'G_Fall-back'!$E$591; 'G_Fall-back'!$E$708</t>
  </si>
  <si>
    <t>G_Fall-back'!$H$116; 'G_Fall-back'!$H$173; 'G_Fall-back'!$H$316; 'G_Fall-back'!$H$457; 'G_Fall-back'!$H$567; 'G_Fall-back'!$H$684; 'G_Fall-back'!$H$712</t>
  </si>
  <si>
    <t>G_Fall-back'!$F$596; 'G_Fall-back'!$F$713</t>
  </si>
  <si>
    <t>E_EnergyFlows'!$F$70; 'F_ProductBM'!$F$220; 'F_ProductBM'!$F$442; 'F_ProductBM'!$F$646; 'F_ProductBM'!$F$850; 'F_ProductBM'!$F$1054; 'F_ProductBM'!$F$1258; 'F_ProductBM'!$F$1462; 'F_ProductBM'!$F$1666; 'F_ProductBM'!$F$1870; 'F_ProductBM'!$F$2074; 'G_Fall-back'!$F$59; 'G_Fall-back'!$F$231; 'G_Fall-back'!$F$372; 'G_Fall-back'!$F$597; 'G_Fall-back'!$F$714</t>
  </si>
  <si>
    <t>E_EnergyFlows'!$F$38; 'E_EnergyFlows'!$F$72; 'E_EnergyFlows'!$F$105; 'E_EnergyFlows'!$F$135; 'F_ProductBM'!$F$66; 'F_ProductBM'!$F$100; 'F_ProductBM'!$F$123; 'F_ProductBM'!$F$157; 'F_ProductBM'!$F$186; 'F_ProductBM'!$F$222; 'F_ProductBM'!$F$251; 'F_ProductBM'!$F$286; 'F_ProductBM'!$F$333; 'F_ProductBM'!$F$355; 'F_ProductBM'!$F$371; 'F_ProductBM'!$F$397; 'F_ProductBM'!$F$418; 'F_ProductBM'!$F$444; 'F_ProductBM'!$F$467; 'F_ProductBM'!$F$496; 'F_ProductBM'!$F$537; 'F_ProductBM'!$F$559; 'F_ProductBM'!$F$575; 'F_ProductBM'!$F$601; 'F_ProductBM'!$F$622; 'F_ProductBM'!$F$648; 'F_ProductBM'!$F$671; 'F_ProductBM'!$F$700; 'F_ProductBM'!$F$741; 'F_ProductBM'!$F$763; 'F_ProductBM'!$F$779; 'F_ProductBM'!$F$805; 'F_ProductBM'!$F$826; 'F_ProductBM'!$F$852; 'F_ProductBM'!$F$875; 'F_ProductBM'!$F$904; 'F_ProductBM'!$F$945; 'F_ProductBM'!$F$967; 'F_ProductBM'!$F$983; 'F_ProductBM'!$F$1009; 'F_ProductBM'!$F$1030; 'F_ProductBM'!$F$1056; 'F_ProductBM'!$F$1079; 'F_ProductBM'!$F$1108; 'F_ProductBM'!$F$1149; 'F_ProductBM'!$F$1171; 'F_ProductBM'!$F$1187; 'F_ProductBM'!$F$1213; 'F_ProductBM'!$F$1234; 'F_ProductBM'!$F$1260; 'F_ProductBM'!$F$1283; 'F_ProductBM'!$F$1312; 'F_ProductBM'!$F$1353; 'F_ProductBM'!$F$1375; 'F_ProductBM'!$F$1391; 'F_ProductBM'!$F$1417; 'F_ProductBM'!$F$1438; 'F_ProductBM'!$F$1464; 'F_ProductBM'!$F$1487; 'F_ProductBM'!$F$1516; 'F_ProductBM'!$F$1557; 'F_ProductBM'!$F$1579; 'F_ProductBM'!$F$1595; 'F_ProductBM'!$F$1621; 'F_ProductBM'!$F$1642; 'F_ProductBM'!$F$1668; 'F_ProductBM'!$F$1691; 'F_ProductBM'!$F$1720; 'F_ProductBM'!$F$1761; 'F_ProductBM'!$F$1783; 'F_ProductBM'!$F$1799; 'F_ProductBM'!$F$1825; 'F_ProductBM'!$F$1846; 'F_ProductBM'!$F$1872; 'F_ProductBM'!$F$1895; 'F_ProductBM'!$F$1924; 'F_ProductBM'!$F$1965; 'F_ProductBM'!$F$1987; 'F_ProductBM'!$F$2003; 'F_ProductBM'!$F$2029; 'F_ProductBM'!$F$2050; 'F_ProductBM'!$F$2076; 'F_ProductBM'!$F$2099; 'F_ProductBM'!$F$2128; 'G_Fall-back'!$F$61; 'G_Fall-back'!$F$124; 'G_Fall-back'!$F$146; 'G_Fall-back'!$F$185; 'G_Fall-back'!$F$233; 'G_Fall-back'!$F$276; 'G_Fall-back'!$F$296; 'G_Fall-back'!$F$328; 'G_Fall-back'!$F$374; 'G_Fall-back'!$F$417; 'G_Fall-back'!$F$437; 'G_Fall-back'!$F$469; 'G_Fall-back'!$F$526; 'G_Fall-back'!$F$575; 'G_Fall-back'!$F$599; 'G_Fall-back'!$F$646; 'G_Fall-back'!$F$692; 'G_Fall-back'!$F$716</t>
  </si>
  <si>
    <t>F_ProductBM'!$E$239; 'F_ProductBM'!$E$457; 'F_ProductBM'!$E$661; 'F_ProductBM'!$E$865; 'F_ProductBM'!$E$1069; 'F_ProductBM'!$E$1273; 'F_ProductBM'!$E$1477; 'F_ProductBM'!$E$1681; 'F_ProductBM'!$E$1885; 'F_ProductBM'!$E$2089; 'G_Fall-back'!$E$198; 'G_Fall-back'!$E$341; 'G_Fall-back'!$E$482; 'G_Fall-back'!$E$612; 'G_Fall-back'!$E$729</t>
  </si>
  <si>
    <t>G_Fall-back'!$D$29; 'G_Fall-back'!$D$210; 'G_Fall-back'!$D$351; 'G_Fall-back'!$D$492; 'G_Fall-back'!$D$622; 'G_Fall-back'!$D$739; 'G_Fall-back'!$D$775</t>
  </si>
  <si>
    <t>F_ProductBM'!$E$33; 'F_ProductBM'!$E$312; 'F_ProductBM'!$E$516; 'F_ProductBM'!$E$720; 'F_ProductBM'!$E$924; 'F_ProductBM'!$E$1128; 'F_ProductBM'!$E$1332; 'F_ProductBM'!$E$1536; 'F_ProductBM'!$E$1740; 'F_ProductBM'!$E$1944; 'G_Fall-back'!$E$32; 'G_Fall-back'!$E$215; 'G_Fall-back'!$E$356; 'G_Fall-back'!$E$497; 'G_Fall-back'!$E$627; 'G_Fall-back'!$E$744; 'G_Fall-back'!$E$780</t>
  </si>
  <si>
    <t>F_ProductBM'!$E$42; 'G_Fall-back'!$E$40; 'G_Fall-back'!$E$505; 'G_Fall-back'!$E$630; 'G_Fall-back'!$E$747; 'G_Fall-back'!$E$783</t>
  </si>
  <si>
    <t>F_ProductBM'!$E$47; 'F_ProductBM'!$E$320; 'F_ProductBM'!$E$524; 'F_ProductBM'!$E$728; 'F_ProductBM'!$E$932; 'F_ProductBM'!$E$1136; 'F_ProductBM'!$E$1340; 'F_ProductBM'!$E$1544; 'F_ProductBM'!$E$1748; 'F_ProductBM'!$E$1952; 'G_Fall-back'!$E$45; 'G_Fall-back'!$E$222; 'G_Fall-back'!$E$363; 'G_Fall-back'!$E$510; 'G_Fall-back'!$E$635; 'G_Fall-back'!$E$752; 'G_Fall-back'!$E$788</t>
  </si>
  <si>
    <t>G_Fall-back'!$E$49; 'G_Fall-back'!$E$225; 'G_Fall-back'!$E$366; 'G_Fall-back'!$E$514; 'G_Fall-back'!$E$638; 'G_Fall-back'!$E$755; 'G_Fall-back'!$E$791</t>
  </si>
  <si>
    <t>G_Fall-back'!$E$50; 'G_Fall-back'!$E$226; 'G_Fall-back'!$E$367; 'G_Fall-back'!$E$515; 'G_Fall-back'!$E$639; 'G_Fall-back'!$E$756; 'G_Fall-back'!$E$792</t>
  </si>
  <si>
    <t>F_ProductBM'!$E$84; 'F_ProductBM'!$E$345; 'F_ProductBM'!$E$549; 'F_ProductBM'!$E$753; 'F_ProductBM'!$E$957; 'F_ProductBM'!$E$1161; 'F_ProductBM'!$E$1365; 'F_ProductBM'!$E$1569; 'F_ProductBM'!$E$1773; 'F_ProductBM'!$E$1977; 'G_Fall-back'!$E$80; 'G_Fall-back'!$E$246; 'G_Fall-back'!$E$387; 'G_Fall-back'!$E$541; 'G_Fall-back'!$E$661; 'G_Fall-back'!$E$766; 'G_Fall-back'!$E$802</t>
  </si>
  <si>
    <t>H_SpecialBM'!$B$2</t>
  </si>
  <si>
    <t>b_Guidelines &amp; conditions'!$F$1; 'A_VersionMMP'!$I$2; 'B_InstallationData'!$I$2; 'C_InstallationDescription'!$I$2; 'D_MethodsProcedures'!$I$2; 'E_EnergyFlows'!$I$2; 'F_ProductBM'!$I$2; 'G_Fall-back'!$I$2; 'H_SpecialBM'!$I$2</t>
  </si>
  <si>
    <t>a_Contents'!$I$1; 'b_Guidelines &amp; conditions'!$H$1; 'A_VersionMMP'!$K$2; 'B_InstallationData'!$K$2; 'C_InstallationDescription'!$K$2; 'D_MethodsProcedures'!$K$2; 'E_EnergyFlows'!$K$2; 'F_ProductBM'!$K$2; 'G_Fall-back'!$K$2; 'H_SpecialBM'!$K$2</t>
  </si>
  <si>
    <t>a_Contents'!$B$3; 'b_Guidelines &amp; conditions'!$B$3; 'A_VersionMMP'!$E$4; 'B_InstallationData'!$E$4; 'C_InstallationDescription'!$E$4; 'D_MethodsProcedures'!$E$4; 'E_EnergyFlows'!$E$4; 'F_ProductBM'!$E$4; 'G_Fall-back'!$E$4; 'H_SpecialBM'!$E$4</t>
  </si>
  <si>
    <t>H_SpecialBM'!$D$7</t>
  </si>
  <si>
    <t>E_EnergyFlows'!$C$8; 'F_ProductBM'!$C$11; 'G_Fall-back'!$C$10; 'H_SpecialBM'!$C$9</t>
  </si>
  <si>
    <t>E_EnergyFlows'!$D$11; 'F_ProductBM'!$D$14; 'G_Fall-back'!$D$13; 'H_SpecialBM'!$D$12</t>
  </si>
  <si>
    <t>E_EnergyFlows'!$E$12; 'F_ProductBM'!$E$15; 'G_Fall-back'!$E$14; 'H_SpecialBM'!$E$13</t>
  </si>
  <si>
    <t>E_EnergyFlows'!$E$13; 'F_ProductBM'!$E$16; 'G_Fall-back'!$E$15; 'H_SpecialBM'!$E$14</t>
  </si>
  <si>
    <t>E_EnergyFlows'!$E$14; 'F_ProductBM'!$E$17; 'G_Fall-back'!$E$16; 'H_SpecialBM'!$E$15</t>
  </si>
  <si>
    <t>E_EnergyFlows'!$E$15; 'F_ProductBM'!$E$18; 'G_Fall-back'!$E$17; 'H_SpecialBM'!$E$16</t>
  </si>
  <si>
    <t>E_EnergyFlows'!$E$16; 'F_ProductBM'!$E$19; 'G_Fall-back'!$E$18; 'H_SpecialBM'!$E$17</t>
  </si>
  <si>
    <t>E_EnergyFlows'!$E$17; 'F_ProductBM'!$E$20; 'G_Fall-back'!$E$19; 'H_SpecialBM'!$E$18</t>
  </si>
  <si>
    <t>E_EnergyFlows'!$E$18; 'F_ProductBM'!$E$21; 'G_Fall-back'!$E$20; 'H_SpecialBM'!$E$19</t>
  </si>
  <si>
    <t>E_EnergyFlows'!$E$19; 'F_ProductBM'!$E$22; 'G_Fall-back'!$E$21; 'H_SpecialBM'!$E$20</t>
  </si>
  <si>
    <t>E_EnergyFlows'!$D$21; 'F_ProductBM'!$D$24; 'G_Fall-back'!$D$23; 'H_SpecialBM'!$D$22</t>
  </si>
  <si>
    <t>E_EnergyFlows'!$D$22; 'F_ProductBM'!$D$25; 'G_Fall-back'!$D$24; 'H_SpecialBM'!$D$23</t>
  </si>
  <si>
    <t>H_SpecialBM'!$G$3; 'H_SpecialBM'!$D$26</t>
  </si>
  <si>
    <t>H_SpecialBM'!$D$28</t>
  </si>
  <si>
    <t>H_SpecialBM'!$E$37</t>
  </si>
  <si>
    <t>H_SpecialBM'!$F$40</t>
  </si>
  <si>
    <t>H_SpecialBM'!$F$42</t>
  </si>
  <si>
    <t>H_SpecialBM'!$E$45</t>
  </si>
  <si>
    <t>H_SpecialBM'!$E$46</t>
  </si>
  <si>
    <t>H_SpecialBM'!$E$47</t>
  </si>
  <si>
    <t>H_SpecialBM'!$E$48</t>
  </si>
  <si>
    <t>H_SpecialBM'!$E$49</t>
  </si>
  <si>
    <t>H_SpecialBM'!$E$50</t>
  </si>
  <si>
    <t>H_SpecialBM'!$E$51</t>
  </si>
  <si>
    <t>H_SpecialBM'!$E$52</t>
  </si>
  <si>
    <t>H_SpecialBM'!$E$53</t>
  </si>
  <si>
    <t>H_SpecialBM'!$E$54</t>
  </si>
  <si>
    <t>H_SpecialBM'!$E$55</t>
  </si>
  <si>
    <t>H_SpecialBM'!$E$56</t>
  </si>
  <si>
    <t>H_SpecialBM'!$E$57</t>
  </si>
  <si>
    <t>H_SpecialBM'!$E$58</t>
  </si>
  <si>
    <t>H_SpecialBM'!$E$59</t>
  </si>
  <si>
    <t>H_SpecialBM'!$E$60</t>
  </si>
  <si>
    <t>H_SpecialBM'!$E$61</t>
  </si>
  <si>
    <t>H_SpecialBM'!$E$62</t>
  </si>
  <si>
    <t>H_SpecialBM'!$E$63</t>
  </si>
  <si>
    <t>H_SpecialBM'!$E$64</t>
  </si>
  <si>
    <t>H_SpecialBM'!$E$65</t>
  </si>
  <si>
    <t>H_SpecialBM'!$E$66</t>
  </si>
  <si>
    <t>H_SpecialBM'!$E$67</t>
  </si>
  <si>
    <t>H_SpecialBM'!$E$68</t>
  </si>
  <si>
    <t>H_SpecialBM'!$E$69</t>
  </si>
  <si>
    <t>H_SpecialBM'!$E$70</t>
  </si>
  <si>
    <t>H_SpecialBM'!$E$71</t>
  </si>
  <si>
    <t>H_SpecialBM'!$E$78</t>
  </si>
  <si>
    <t>H_SpecialBM'!$E$79</t>
  </si>
  <si>
    <t>H_SpecialBM'!$E$80</t>
  </si>
  <si>
    <t>H_SpecialBM'!$E$81</t>
  </si>
  <si>
    <t>H_SpecialBM'!$E$83</t>
  </si>
  <si>
    <t>H_SpecialBM'!$E$84</t>
  </si>
  <si>
    <t>H_SpecialBM'!$E$85</t>
  </si>
  <si>
    <t>H_SpecialBM'!$E$86</t>
  </si>
  <si>
    <t>H_SpecialBM'!$E$87</t>
  </si>
  <si>
    <t>H_SpecialBM'!$E$88</t>
  </si>
  <si>
    <t>H_SpecialBM'!$E$89</t>
  </si>
  <si>
    <t>H_SpecialBM'!$E$90</t>
  </si>
  <si>
    <t>H_SpecialBM'!$E$91</t>
  </si>
  <si>
    <t>H_SpecialBM'!$E$92</t>
  </si>
  <si>
    <t>H_SpecialBM'!$E$93</t>
  </si>
  <si>
    <t>H_SpecialBM'!$E$94</t>
  </si>
  <si>
    <t>H_SpecialBM'!$E$95</t>
  </si>
  <si>
    <t>H_SpecialBM'!$E$96</t>
  </si>
  <si>
    <t>H_SpecialBM'!$E$97</t>
  </si>
  <si>
    <t>H_SpecialBM'!$E$98</t>
  </si>
  <si>
    <t>H_SpecialBM'!$E$99</t>
  </si>
  <si>
    <t>H_SpecialBM'!$E$100</t>
  </si>
  <si>
    <t>H_SpecialBM'!$D$119</t>
  </si>
  <si>
    <t>H_SpecialBM'!$D$148</t>
  </si>
  <si>
    <t>E_EnergyFlows'!$E$29; 'E_EnergyFlows'!$E$62; 'E_EnergyFlows'!$E$96; 'E_EnergyFlows'!$E$129; 'F_ProductBM'!$E$35; 'F_ProductBM'!$E$53; 'F_ProductBM'!$E$93; 'F_ProductBM'!$E$175; 'F_ProductBM'!$E$210; 'F_ProductBM'!$E$264; 'F_ProductBM'!$E$314; 'F_ProductBM'!$E$325; 'F_ProductBM'!$E$351; 'F_ProductBM'!$E$413; 'F_ProductBM'!$E$436; 'F_ProductBM'!$E$478; 'F_ProductBM'!$E$518; 'F_ProductBM'!$E$529; 'F_ProductBM'!$E$555; 'F_ProductBM'!$E$617; 'F_ProductBM'!$E$640; 'F_ProductBM'!$E$682; 'F_ProductBM'!$E$722; 'F_ProductBM'!$E$733; 'F_ProductBM'!$E$759; 'F_ProductBM'!$E$821; 'F_ProductBM'!$E$844; 'F_ProductBM'!$E$886; 'F_ProductBM'!$E$926; 'F_ProductBM'!$E$937; 'F_ProductBM'!$E$963; 'F_ProductBM'!$E$1025; 'F_ProductBM'!$E$1048; 'F_ProductBM'!$E$1090; 'F_ProductBM'!$E$1130; 'F_ProductBM'!$E$1141; 'F_ProductBM'!$E$1167; 'F_ProductBM'!$E$1229; 'F_ProductBM'!$E$1252; 'F_ProductBM'!$E$1294; 'F_ProductBM'!$E$1334; 'F_ProductBM'!$E$1345; 'F_ProductBM'!$E$1371; 'F_ProductBM'!$E$1433; 'F_ProductBM'!$E$1456; 'F_ProductBM'!$E$1498; 'F_ProductBM'!$E$1538; 'F_ProductBM'!$E$1549; 'F_ProductBM'!$E$1575; 'F_ProductBM'!$E$1637; 'F_ProductBM'!$E$1660; 'F_ProductBM'!$E$1702; 'F_ProductBM'!$E$1742; 'F_ProductBM'!$E$1753; 'F_ProductBM'!$E$1779; 'F_ProductBM'!$E$1841; 'F_ProductBM'!$E$1864; 'F_ProductBM'!$E$1906; 'F_ProductBM'!$E$1946; 'F_ProductBM'!$E$1957; 'F_ProductBM'!$E$1983; 'F_ProductBM'!$E$2045; 'F_ProductBM'!$E$2068; 'F_ProductBM'!$E$2110; 'G_Fall-back'!$E$34; 'G_Fall-back'!$E$52; 'G_Fall-back'!$E$109; 'G_Fall-back'!$E$140; 'G_Fall-back'!$E$165; 'G_Fall-back'!$E$217; 'G_Fall-back'!$E$228; 'G_Fall-back'!$E$267; 'G_Fall-back'!$E$292; 'G_Fall-back'!$E$315; 'G_Fall-back'!$E$358; 'G_Fall-back'!$E$369; 'G_Fall-back'!$E$408; 'G_Fall-back'!$E$433; 'G_Fall-back'!$E$456; 'G_Fall-back'!$E$499; 'G_Fall-back'!$E$517; 'G_Fall-back'!$E$562; 'G_Fall-back'!$E$594; 'G_Fall-back'!$E$629; 'G_Fall-back'!$E$641; 'G_Fall-back'!$E$682; 'G_Fall-back'!$E$711; 'G_Fall-back'!$E$746; 'G_Fall-back'!$E$758; 'G_Fall-back'!$E$782; 'G_Fall-back'!$E$794; 'H_SpecialBM'!$E$125; 'H_SpecialBM'!$E$154</t>
  </si>
  <si>
    <t>H_SpecialBM'!$E$126; 'H_SpecialBM'!$E$155</t>
  </si>
  <si>
    <t>H_SpecialBM'!$D$177</t>
  </si>
  <si>
    <t>H_SpecialBM'!$E$183</t>
  </si>
  <si>
    <t>H_SpecialBM'!$F$187</t>
  </si>
  <si>
    <t>H_SpecialBM'!$G$4; 'H_SpecialBM'!$D$204</t>
  </si>
  <si>
    <t>H_SpecialBM'!$D$206</t>
  </si>
  <si>
    <t>H_SpecialBM'!$E$34; 'H_SpecialBM'!$E$212</t>
  </si>
  <si>
    <t>H_SpecialBM'!$E$215</t>
  </si>
  <si>
    <t>H_SpecialBM'!$E$38; 'H_SpecialBM'!$E$216</t>
  </si>
  <si>
    <t>H_SpecialBM'!$F$39; 'H_SpecialBM'!$F$217</t>
  </si>
  <si>
    <t>H_SpecialBM'!$F$41; 'H_SpecialBM'!$F$218</t>
  </si>
  <si>
    <t>H_SpecialBM'!$E$44; 'H_SpecialBM'!$E$220</t>
  </si>
  <si>
    <t>H_SpecialBM'!$G$44; 'H_SpecialBM'!$G$220</t>
  </si>
  <si>
    <t>H_SpecialBM'!$H$44; 'H_SpecialBM'!$H$220</t>
  </si>
  <si>
    <t>H_SpecialBM'!$E$221</t>
  </si>
  <si>
    <t>H_SpecialBM'!$E$72; 'H_SpecialBM'!$E$222</t>
  </si>
  <si>
    <t>H_SpecialBM'!$E$74; 'H_SpecialBM'!$E$223</t>
  </si>
  <si>
    <t>H_SpecialBM'!$E$73; 'H_SpecialBM'!$E$224</t>
  </si>
  <si>
    <t>H_SpecialBM'!$E$76; 'H_SpecialBM'!$E$225</t>
  </si>
  <si>
    <t>H_SpecialBM'!$E$77; 'H_SpecialBM'!$E$226</t>
  </si>
  <si>
    <t>H_SpecialBM'!$E$75; 'H_SpecialBM'!$E$227</t>
  </si>
  <si>
    <t>H_SpecialBM'!$E$82; 'H_SpecialBM'!$E$228</t>
  </si>
  <si>
    <t>H_SpecialBM'!$D$247</t>
  </si>
  <si>
    <t>H_SpecialBM'!$F$257</t>
  </si>
  <si>
    <t>H_SpecialBM'!$F$258</t>
  </si>
  <si>
    <t>H_SpecialBM'!$D$277</t>
  </si>
  <si>
    <t>H_SpecialBM'!$E$253; 'H_SpecialBM'!$E$283</t>
  </si>
  <si>
    <t>H_SpecialBM'!$E$254; 'H_SpecialBM'!$E$284</t>
  </si>
  <si>
    <t>H_SpecialBM'!$F$287</t>
  </si>
  <si>
    <t>H_SpecialBM'!$F$129; 'H_SpecialBM'!$F$158; 'H_SpecialBM'!$F$288</t>
  </si>
  <si>
    <t>H_SpecialBM'!$M$4; 'H_SpecialBM'!$D$305</t>
  </si>
  <si>
    <t>H_SpecialBM'!$D$307</t>
  </si>
  <si>
    <t>H_SpecialBM'!$E$313</t>
  </si>
  <si>
    <t>H_SpecialBM'!$E$35; 'H_SpecialBM'!$E$184; 'H_SpecialBM'!$E$213; 'H_SpecialBM'!$E$314</t>
  </si>
  <si>
    <t>H_SpecialBM'!$E$317</t>
  </si>
  <si>
    <t>H_SpecialBM'!$E$318</t>
  </si>
  <si>
    <t>H_SpecialBM'!$E$319</t>
  </si>
  <si>
    <t>H_SpecialBM'!$E$320</t>
  </si>
  <si>
    <t>H_SpecialBM'!$G$5; 'H_SpecialBM'!$D$337</t>
  </si>
  <si>
    <t>H_SpecialBM'!$D$339</t>
  </si>
  <si>
    <t>H_SpecialBM'!$E$30; 'H_SpecialBM'!$E$121; 'H_SpecialBM'!$E$150; 'H_SpecialBM'!$E$179; 'H_SpecialBM'!$E$208; 'H_SpecialBM'!$E$249; 'H_SpecialBM'!$E$279; 'H_SpecialBM'!$E$309; 'H_SpecialBM'!$E$341</t>
  </si>
  <si>
    <t>H_SpecialBM'!$E$31; 'H_SpecialBM'!$E$122; 'H_SpecialBM'!$E$151; 'H_SpecialBM'!$E$180; 'H_SpecialBM'!$E$209; 'H_SpecialBM'!$E$250; 'H_SpecialBM'!$E$280; 'H_SpecialBM'!$E$310; 'H_SpecialBM'!$E$342</t>
  </si>
  <si>
    <t>H_SpecialBM'!$E$345</t>
  </si>
  <si>
    <t>E_EnergyFlows'!$E$130; 'H_SpecialBM'!$E$346</t>
  </si>
  <si>
    <t>E_EnergyFlows'!$F$33; 'E_EnergyFlows'!$F$65; 'E_EnergyFlows'!$F$99; 'E_EnergyFlows'!$E$131; 'F_ProductBM'!$F$57; 'F_ProductBM'!$F$96; 'F_ProductBM'!$F$181; 'F_ProductBM'!$F$214; 'F_ProductBM'!$F$268; 'G_Fall-back'!$F$56; 'G_Fall-back'!$F$115; 'G_Fall-back'!$E$142; 'G_Fall-back'!$F$172; 'G_Fall-back'!$F$521; 'G_Fall-back'!$F$566; 'H_SpecialBM'!$E$36; 'H_SpecialBM'!$E$127; 'H_SpecialBM'!$E$156; 'H_SpecialBM'!$E$185; 'H_SpecialBM'!$E$214; 'H_SpecialBM'!$E$255; 'H_SpecialBM'!$E$285; 'H_SpecialBM'!$E$315; 'H_SpecialBM'!$E$347</t>
  </si>
  <si>
    <t>E_EnergyFlows'!$I$34; 'E_EnergyFlows'!$I$68; 'E_EnergyFlows'!$I$101; 'E_EnergyFlows'!$I$132; 'F_ProductBM'!$I$59; 'F_ProductBM'!$I$97; 'F_ProductBM'!$I$151; 'F_ProductBM'!$I$182; 'F_ProductBM'!$I$215; 'F_ProductBM'!$I$269; 'F_ProductBM'!$I$326; 'F_ProductBM'!$I$352; 'F_ProductBM'!$I$391; 'F_ProductBM'!$I$414; 'F_ProductBM'!$I$437; 'F_ProductBM'!$I$479; 'F_ProductBM'!$I$530; 'F_ProductBM'!$I$556; 'F_ProductBM'!$I$595; 'F_ProductBM'!$I$618; 'F_ProductBM'!$I$641; 'F_ProductBM'!$I$683; 'F_ProductBM'!$I$734; 'F_ProductBM'!$I$760; 'F_ProductBM'!$I$799; 'F_ProductBM'!$I$822; 'F_ProductBM'!$I$845; 'F_ProductBM'!$I$887; 'F_ProductBM'!$I$938; 'F_ProductBM'!$I$964; 'F_ProductBM'!$I$1003; 'F_ProductBM'!$I$1026; 'F_ProductBM'!$I$1049; 'F_ProductBM'!$I$1091; 'F_ProductBM'!$I$1142; 'F_ProductBM'!$I$1168; 'F_ProductBM'!$I$1207; 'F_ProductBM'!$I$1230; 'F_ProductBM'!$I$1253; 'F_ProductBM'!$I$1295; 'F_ProductBM'!$I$1346; 'F_ProductBM'!$I$1372; 'F_ProductBM'!$I$1411; 'F_ProductBM'!$I$1434; 'F_ProductBM'!$I$1457; 'F_ProductBM'!$I$1499; 'F_ProductBM'!$I$1550; 'F_ProductBM'!$I$1576; 'F_ProductBM'!$I$1615; 'F_ProductBM'!$I$1638; 'F_ProductBM'!$I$1661; 'F_ProductBM'!$I$1703; 'F_ProductBM'!$I$1754; 'F_ProductBM'!$I$1780; 'F_ProductBM'!$I$1819; 'F_ProductBM'!$I$1842; 'F_ProductBM'!$I$1865; 'F_ProductBM'!$I$1907; 'F_ProductBM'!$I$1958; 'F_ProductBM'!$I$1984; 'F_ProductBM'!$I$2023; 'F_ProductBM'!$I$2046; 'F_ProductBM'!$I$2069; 'F_ProductBM'!$I$2111; 'G_Fall-back'!$I$57; 'G_Fall-back'!$I$116; 'G_Fall-back'!$I$143; 'G_Fall-back'!$I$173; 'G_Fall-back'!$I$229; 'G_Fall-back'!$I$268; 'G_Fall-back'!$I$293; 'G_Fall-back'!$I$316; 'G_Fall-back'!$I$370; 'G_Fall-back'!$I$409; 'G_Fall-back'!$I$434; 'G_Fall-back'!$I$457; 'G_Fall-back'!$I$522; 'G_Fall-back'!$I$567; 'G_Fall-back'!$I$595; 'G_Fall-back'!$I$642; 'G_Fall-back'!$I$684; 'G_Fall-back'!$I$712; 'H_SpecialBM'!$I$44; 'H_SpecialBM'!$I$128; 'H_SpecialBM'!$I$157; 'H_SpecialBM'!$I$186; 'H_SpecialBM'!$I$220; 'H_SpecialBM'!$I$256; 'H_SpecialBM'!$I$286; 'H_SpecialBM'!$I$316; 'H_SpecialBM'!$I$348</t>
  </si>
  <si>
    <t>E_EnergyFlows'!$K$34; 'E_EnergyFlows'!$M$34; 'E_EnergyFlows'!$K$68; 'E_EnergyFlows'!$M$68; 'E_EnergyFlows'!$K$101; 'E_EnergyFlows'!$M$101; 'E_EnergyFlows'!$K$132; 'E_EnergyFlows'!$M$132; 'F_ProductBM'!$K$59; 'F_ProductBM'!$M$59; 'F_ProductBM'!$K$97; 'F_ProductBM'!$M$97; 'F_ProductBM'!$K$151; 'F_ProductBM'!$M$151; 'F_ProductBM'!$K$182; 'F_ProductBM'!$M$182; 'F_ProductBM'!$K$215; 'F_ProductBM'!$M$215; 'F_ProductBM'!$K$269; 'F_ProductBM'!$M$269; 'F_ProductBM'!$K$326; 'F_ProductBM'!$M$326; 'F_ProductBM'!$K$352; 'F_ProductBM'!$M$352; 'F_ProductBM'!$K$391; 'F_ProductBM'!$M$391; 'F_ProductBM'!$K$414; 'F_ProductBM'!$M$414; 'F_ProductBM'!$K$437; 'F_ProductBM'!$M$437; 'F_ProductBM'!$K$479; 'F_ProductBM'!$M$479; 'F_ProductBM'!$K$530; 'F_ProductBM'!$M$530; 'F_ProductBM'!$K$556; 'F_ProductBM'!$M$556; 'F_ProductBM'!$K$595; 'F_ProductBM'!$M$595; 'F_ProductBM'!$K$618; 'F_ProductBM'!$M$618; 'F_ProductBM'!$K$641; 'F_ProductBM'!$M$641; 'F_ProductBM'!$K$683; 'F_ProductBM'!$M$683; 'F_ProductBM'!$K$734; 'F_ProductBM'!$M$734; 'F_ProductBM'!$K$760; 'F_ProductBM'!$M$760; 'F_ProductBM'!$K$799; 'F_ProductBM'!$M$799; 'F_ProductBM'!$K$822; 'F_ProductBM'!$M$822; 'F_ProductBM'!$K$845; 'F_ProductBM'!$M$845; 'F_ProductBM'!$K$887; 'F_ProductBM'!$M$887; 'F_ProductBM'!$K$938; 'F_ProductBM'!$M$938; 'F_ProductBM'!$K$964; 'F_ProductBM'!$M$964; 'F_ProductBM'!$K$1003; 'F_ProductBM'!$M$1003; 'F_ProductBM'!$K$1026; 'F_ProductBM'!$M$1026; 'F_ProductBM'!$K$1049; 'F_ProductBM'!$M$1049; 'F_ProductBM'!$K$1091; 'F_ProductBM'!$M$1091; 'F_ProductBM'!$K$1142; 'F_ProductBM'!$M$1142; 'F_ProductBM'!$K$1168; 'F_ProductBM'!$M$1168; 'F_ProductBM'!$K$1207; 'F_ProductBM'!$M$1207; 'F_ProductBM'!$K$1230; 'F_ProductBM'!$M$1230; 'F_ProductBM'!$K$1253; 'F_ProductBM'!$M$1253; 'F_ProductBM'!$K$1295; 'F_ProductBM'!$M$1295; 'F_ProductBM'!$K$1346; 'F_ProductBM'!$M$1346; 'F_ProductBM'!$K$1372; 'F_ProductBM'!$M$1372; 'F_ProductBM'!$K$1411; 'F_ProductBM'!$M$1411; 'F_ProductBM'!$K$1434; 'F_ProductBM'!$M$1434; 'F_ProductBM'!$K$1457; 'F_ProductBM'!$M$1457; 'F_ProductBM'!$K$1499; 'F_ProductBM'!$M$1499; 'F_ProductBM'!$K$1550; 'F_ProductBM'!$M$1550; 'F_ProductBM'!$K$1576; 'F_ProductBM'!$M$1576; 'F_ProductBM'!$K$1615; 'F_ProductBM'!$M$1615; 'F_ProductBM'!$K$1638; 'F_ProductBM'!$M$1638; 'F_ProductBM'!$K$1661; 'F_ProductBM'!$M$1661; 'F_ProductBM'!$K$1703; 'F_ProductBM'!$M$1703; 'F_ProductBM'!$K$1754; 'F_ProductBM'!$M$1754; 'F_ProductBM'!$K$1780; 'F_ProductBM'!$M$1780; 'F_ProductBM'!$K$1819; 'F_ProductBM'!$M$1819; 'F_ProductBM'!$K$1842; 'F_ProductBM'!$M$1842; 'F_ProductBM'!$K$1865; 'F_ProductBM'!$M$1865; 'F_ProductBM'!$K$1907; 'F_ProductBM'!$M$1907; 'F_ProductBM'!$K$1958; 'F_ProductBM'!$M$1958; 'F_ProductBM'!$K$1984; 'F_ProductBM'!$M$1984; 'F_ProductBM'!$K$2023; 'F_ProductBM'!$M$2023; 'F_ProductBM'!$K$2046; 'F_ProductBM'!$M$2046; 'F_ProductBM'!$K$2069; 'F_ProductBM'!$M$2069; 'F_ProductBM'!$K$2111; 'F_ProductBM'!$M$2111; 'G_Fall-back'!$K$57; 'G_Fall-back'!$M$57; 'G_Fall-back'!$K$116; 'G_Fall-back'!$M$116; 'G_Fall-back'!$K$143; 'G_Fall-back'!$M$143; 'G_Fall-back'!$K$173; 'G_Fall-back'!$M$173; 'G_Fall-back'!$K$229; 'G_Fall-back'!$M$229; 'G_Fall-back'!$K$268; 'G_Fall-back'!$M$268; 'G_Fall-back'!$K$293; 'G_Fall-back'!$M$293; 'G_Fall-back'!$K$316; 'G_Fall-back'!$M$316; 'G_Fall-back'!$K$370; 'G_Fall-back'!$M$370; 'G_Fall-back'!$K$409; 'G_Fall-back'!$M$409; 'G_Fall-back'!$K$434; 'G_Fall-back'!$M$434; 'G_Fall-back'!$K$457; 'G_Fall-back'!$M$457; 'G_Fall-back'!$K$522; 'G_Fall-back'!$M$522; 'G_Fall-back'!$K$567; 'G_Fall-back'!$M$567; 'G_Fall-back'!$K$595; 'G_Fall-back'!$M$595; 'G_Fall-back'!$K$642; 'G_Fall-back'!$M$642; 'G_Fall-back'!$K$684; 'G_Fall-back'!$M$684; 'G_Fall-back'!$K$712; 'G_Fall-back'!$M$712; 'H_SpecialBM'!$K$44; 'H_SpecialBM'!$M$44; 'H_SpecialBM'!$K$128; 'H_SpecialBM'!$M$128; 'H_SpecialBM'!$K$157; 'H_SpecialBM'!$M$157; 'H_SpecialBM'!$K$186; 'H_SpecialBM'!$M$186; 'H_SpecialBM'!$K$220; 'H_SpecialBM'!$M$220; 'H_SpecialBM'!$K$256; 'H_SpecialBM'!$M$256; 'H_SpecialBM'!$K$286; 'H_SpecialBM'!$M$286; 'H_SpecialBM'!$K$316; 'H_SpecialBM'!$M$316; 'H_SpecialBM'!$K$348; 'H_SpecialBM'!$M$348</t>
  </si>
  <si>
    <t>H_SpecialBM'!$F$349</t>
  </si>
  <si>
    <t>H_SpecialBM'!$E$102; 'H_SpecialBM'!$E$131; 'H_SpecialBM'!$E$160; 'H_SpecialBM'!$E$189; 'H_SpecialBM'!$E$230; 'H_SpecialBM'!$E$260; 'H_SpecialBM'!$E$290; 'H_SpecialBM'!$E$322; 'H_SpecialBM'!$E$351</t>
  </si>
  <si>
    <t>D_MethodsProcedures'!$E$45; 'D_MethodsProcedures'!$E$52; 'E_EnergyFlows'!$F$44; 'F_ProductBM'!$E$45; 'F_ProductBM'!$F$73; 'F_ProductBM'!$F$106; 'F_ProductBM'!$F$143; 'F_ProductBM'!$F$163; 'F_ProductBM'!$F$170; 'F_ProductBM'!$F$192; 'F_ProductBM'!$F$228; 'F_ProductBM'!$F$247; 'F_ProductBM'!$F$294; 'F_ProductBM'!$E$318; 'F_ProductBM'!$F$338; 'F_ProductBM'!$F$361; 'F_ProductBM'!$F$387; 'F_ProductBM'!$F$403; 'F_ProductBM'!$F$409; 'F_ProductBM'!$F$424; 'F_ProductBM'!$F$450; 'F_ProductBM'!$F$463; 'F_ProductBM'!$F$502; 'F_ProductBM'!$E$522; 'F_ProductBM'!$F$542; 'F_ProductBM'!$F$565; 'F_ProductBM'!$F$591; 'F_ProductBM'!$F$607; 'F_ProductBM'!$F$613; 'F_ProductBM'!$F$628; 'F_ProductBM'!$F$654; 'F_ProductBM'!$F$667; 'F_ProductBM'!$F$706; 'F_ProductBM'!$E$726; 'F_ProductBM'!$F$746; 'F_ProductBM'!$F$769; 'F_ProductBM'!$F$795; 'F_ProductBM'!$F$811; 'F_ProductBM'!$F$817; 'F_ProductBM'!$F$832; 'F_ProductBM'!$F$858; 'F_ProductBM'!$F$871; 'F_ProductBM'!$F$910; 'F_ProductBM'!$E$930; 'F_ProductBM'!$F$950; 'F_ProductBM'!$F$973; 'F_ProductBM'!$F$999; 'F_ProductBM'!$F$1015; 'F_ProductBM'!$F$1021; 'F_ProductBM'!$F$1036; 'F_ProductBM'!$F$1062; 'F_ProductBM'!$F$1075; 'F_ProductBM'!$F$1114; 'F_ProductBM'!$E$1134; 'F_ProductBM'!$F$1154; 'F_ProductBM'!$F$1177; 'F_ProductBM'!$F$1203; 'F_ProductBM'!$F$1219; 'F_ProductBM'!$F$1225; 'F_ProductBM'!$F$1240; 'F_ProductBM'!$F$1266; 'F_ProductBM'!$F$1279; 'F_ProductBM'!$F$1318; 'F_ProductBM'!$E$1338; 'F_ProductBM'!$F$1358; 'F_ProductBM'!$F$1381; 'F_ProductBM'!$F$1407; 'F_ProductBM'!$F$1423; 'F_ProductBM'!$F$1429; 'F_ProductBM'!$F$1444; 'F_ProductBM'!$F$1470; 'F_ProductBM'!$F$1483; 'F_ProductBM'!$F$1522; 'F_ProductBM'!$E$1542; 'F_ProductBM'!$F$1562; 'F_ProductBM'!$F$1585; 'F_ProductBM'!$F$1611; 'F_ProductBM'!$F$1627; 'F_ProductBM'!$F$1633; 'F_ProductBM'!$F$1648; 'F_ProductBM'!$F$1674; 'F_ProductBM'!$F$1687; 'F_ProductBM'!$F$1726; 'F_ProductBM'!$E$1746; 'F_ProductBM'!$F$1766; 'F_ProductBM'!$F$1789; 'F_ProductBM'!$F$1815; 'F_ProductBM'!$F$1831; 'F_ProductBM'!$F$1837; 'F_ProductBM'!$F$1852; 'F_ProductBM'!$F$1878; 'F_ProductBM'!$F$1891; 'F_ProductBM'!$F$1930; 'F_ProductBM'!$E$1950; 'F_ProductBM'!$F$1970; 'F_ProductBM'!$F$1993; 'F_ProductBM'!$F$2019; 'F_ProductBM'!$F$2035; 'F_ProductBM'!$F$2041; 'F_ProductBM'!$F$2056; 'F_ProductBM'!$F$2082; 'F_ProductBM'!$F$2095; 'F_ProductBM'!$F$2134; 'G_Fall-back'!$E$43; 'G_Fall-back'!$F$69; 'G_Fall-back'!$F$104; 'G_Fall-back'!$F$130; 'G_Fall-back'!$F$152; 'G_Fall-back'!$F$191; 'G_Fall-back'!$F$206; 'G_Fall-back'!$E$220; 'G_Fall-back'!$F$239; 'G_Fall-back'!$F$262; 'G_Fall-back'!$F$282; 'G_Fall-back'!$F$302; 'G_Fall-back'!$F$334; 'G_Fall-back'!$F$347; 'G_Fall-back'!$E$361; 'G_Fall-back'!$F$380; 'G_Fall-back'!$F$403; 'G_Fall-back'!$F$423; 'G_Fall-back'!$F$443; 'G_Fall-back'!$F$475; 'G_Fall-back'!$F$488; 'G_Fall-back'!$E$508; 'G_Fall-back'!$F$534; 'G_Fall-back'!$F$557; 'G_Fall-back'!$F$581; 'G_Fall-back'!$F$605; 'G_Fall-back'!$F$618; 'G_Fall-back'!$E$633; 'G_Fall-back'!$F$654; 'G_Fall-back'!$F$677; 'G_Fall-back'!$F$698; 'G_Fall-back'!$F$722; 'G_Fall-back'!$F$735; 'G_Fall-back'!$E$750; 'G_Fall-back'!$F$764; 'G_Fall-back'!$E$786; 'G_Fall-back'!$F$800; 'H_SpecialBM'!$F$108; 'H_SpecialBM'!$F$137; 'H_SpecialBM'!$F$166; 'H_SpecialBM'!$F$195; 'H_SpecialBM'!$F$236; 'H_SpecialBM'!$F$266; 'H_SpecialBM'!$F$296; 'H_SpecialBM'!$F$328; 'H_SpecialBM'!$F$357</t>
  </si>
  <si>
    <t>E_EnergyFlows'!$E$46; 'E_EnergyFlows'!$E$80; 'E_EnergyFlows'!$E$113; 'E_EnergyFlows'!$E$144; 'F_ProductBM'!$E$75; 'F_ProductBM'!$E$108; 'F_ProductBM'!$E$194; 'F_ProductBM'!$E$230; 'F_ProductBM'!$E$296; 'F_ProductBM'!$E$340; 'F_ProductBM'!$E$363; 'F_ProductBM'!$E$426; 'F_ProductBM'!$E$452; 'F_ProductBM'!$E$504; 'F_ProductBM'!$E$544; 'F_ProductBM'!$E$567; 'F_ProductBM'!$E$630; 'F_ProductBM'!$E$656; 'F_ProductBM'!$E$708; 'F_ProductBM'!$E$748; 'F_ProductBM'!$E$771; 'F_ProductBM'!$E$834; 'F_ProductBM'!$E$860; 'F_ProductBM'!$E$912; 'F_ProductBM'!$E$952; 'F_ProductBM'!$E$975; 'F_ProductBM'!$E$1038; 'F_ProductBM'!$E$1064; 'F_ProductBM'!$E$1116; 'F_ProductBM'!$E$1156; 'F_ProductBM'!$E$1179; 'F_ProductBM'!$E$1242; 'F_ProductBM'!$E$1268; 'F_ProductBM'!$E$1320; 'F_ProductBM'!$E$1360; 'F_ProductBM'!$E$1383; 'F_ProductBM'!$E$1446; 'F_ProductBM'!$E$1472; 'F_ProductBM'!$E$1524; 'F_ProductBM'!$E$1564; 'F_ProductBM'!$E$1587; 'F_ProductBM'!$E$1650; 'F_ProductBM'!$E$1676; 'F_ProductBM'!$E$1728; 'F_ProductBM'!$E$1768; 'F_ProductBM'!$E$1791; 'F_ProductBM'!$E$1854; 'F_ProductBM'!$E$1880; 'F_ProductBM'!$E$1932; 'F_ProductBM'!$E$1972; 'F_ProductBM'!$E$1995; 'F_ProductBM'!$E$2058; 'F_ProductBM'!$E$2084; 'F_ProductBM'!$E$2136; 'G_Fall-back'!$E$71; 'G_Fall-back'!$E$132; 'G_Fall-back'!$E$154; 'G_Fall-back'!$E$193; 'G_Fall-back'!$E$241; 'G_Fall-back'!$E$284; 'G_Fall-back'!$E$304; 'G_Fall-back'!$E$336; 'G_Fall-back'!$E$382; 'G_Fall-back'!$E$425; 'G_Fall-back'!$E$445; 'G_Fall-back'!$E$477; 'G_Fall-back'!$E$536; 'G_Fall-back'!$E$583; 'G_Fall-back'!$E$607; 'G_Fall-back'!$E$656; 'G_Fall-back'!$E$700; 'G_Fall-back'!$E$724; 'H_SpecialBM'!$E$110; 'H_SpecialBM'!$E$139; 'H_SpecialBM'!$E$168; 'H_SpecialBM'!$E$197; 'H_SpecialBM'!$E$238; 'H_SpecialBM'!$E$268; 'H_SpecialBM'!$E$298; 'H_SpecialBM'!$E$330; 'H_SpecialBM'!$E$359</t>
  </si>
  <si>
    <t>E_EnergyFlows'!$J$46; 'E_EnergyFlows'!$J$80; 'E_EnergyFlows'!$J$113; 'E_EnergyFlows'!$J$144; 'F_ProductBM'!$J$75; 'F_ProductBM'!$J$108; 'F_ProductBM'!$J$194; 'F_ProductBM'!$J$230; 'F_ProductBM'!$J$296; 'F_ProductBM'!$J$340; 'F_ProductBM'!$J$363; 'F_ProductBM'!$J$426; 'F_ProductBM'!$J$452; 'F_ProductBM'!$J$504; 'F_ProductBM'!$J$544; 'F_ProductBM'!$J$567; 'F_ProductBM'!$J$630; 'F_ProductBM'!$J$656; 'F_ProductBM'!$J$708; 'F_ProductBM'!$J$748; 'F_ProductBM'!$J$771; 'F_ProductBM'!$J$834; 'F_ProductBM'!$J$860; 'F_ProductBM'!$J$912; 'F_ProductBM'!$J$952; 'F_ProductBM'!$J$975; 'F_ProductBM'!$J$1038; 'F_ProductBM'!$J$1064; 'F_ProductBM'!$J$1116; 'F_ProductBM'!$J$1156; 'F_ProductBM'!$J$1179; 'F_ProductBM'!$J$1242; 'F_ProductBM'!$J$1268; 'F_ProductBM'!$J$1320; 'F_ProductBM'!$J$1360; 'F_ProductBM'!$J$1383; 'F_ProductBM'!$J$1446; 'F_ProductBM'!$J$1472; 'F_ProductBM'!$J$1524; 'F_ProductBM'!$J$1564; 'F_ProductBM'!$J$1587; 'F_ProductBM'!$J$1650; 'F_ProductBM'!$J$1676; 'F_ProductBM'!$J$1728; 'F_ProductBM'!$J$1768; 'F_ProductBM'!$J$1791; 'F_ProductBM'!$J$1854; 'F_ProductBM'!$J$1880; 'F_ProductBM'!$J$1932; 'F_ProductBM'!$J$1972; 'F_ProductBM'!$J$1995; 'F_ProductBM'!$J$2058; 'F_ProductBM'!$J$2084; 'F_ProductBM'!$J$2136; 'G_Fall-back'!$J$71; 'G_Fall-back'!$J$132; 'G_Fall-back'!$J$154; 'G_Fall-back'!$J$193; 'G_Fall-back'!$J$241; 'G_Fall-back'!$J$284; 'G_Fall-back'!$J$304; 'G_Fall-back'!$J$336; 'G_Fall-back'!$J$382; 'G_Fall-back'!$J$425; 'G_Fall-back'!$J$445; 'G_Fall-back'!$J$477; 'G_Fall-back'!$J$536; 'G_Fall-back'!$J$583; 'G_Fall-back'!$J$607; 'G_Fall-back'!$J$656; 'G_Fall-back'!$J$700; 'G_Fall-back'!$J$724; 'H_SpecialBM'!$J$110; 'H_SpecialBM'!$J$139; 'H_SpecialBM'!$J$168; 'H_SpecialBM'!$J$197; 'H_SpecialBM'!$J$238; 'H_SpecialBM'!$J$268; 'H_SpecialBM'!$J$298; 'H_SpecialBM'!$J$330; 'H_SpecialBM'!$J$359</t>
  </si>
  <si>
    <t>E_EnergyFlows'!$F$52; 'E_EnergyFlows'!$F$86; 'E_EnergyFlows'!$F$119; 'E_EnergyFlows'!$F$150; 'F_ProductBM'!$F$81; 'F_ProductBM'!$F$114; 'F_ProductBM'!$F$200; 'F_ProductBM'!$F$236; 'F_ProductBM'!$F$302; 'F_ProductBM'!$F$342; 'F_ProductBM'!$F$365; 'F_ProductBM'!$F$428; 'F_ProductBM'!$F$454; 'F_ProductBM'!$F$506; 'F_ProductBM'!$F$546; 'F_ProductBM'!$F$569; 'F_ProductBM'!$F$632; 'F_ProductBM'!$F$658; 'F_ProductBM'!$F$710; 'F_ProductBM'!$F$750; 'F_ProductBM'!$F$773; 'F_ProductBM'!$F$836; 'F_ProductBM'!$F$862; 'F_ProductBM'!$F$914; 'F_ProductBM'!$F$954; 'F_ProductBM'!$F$977; 'F_ProductBM'!$F$1040; 'F_ProductBM'!$F$1066; 'F_ProductBM'!$F$1118; 'F_ProductBM'!$F$1158; 'F_ProductBM'!$F$1181; 'F_ProductBM'!$F$1244; 'F_ProductBM'!$F$1270; 'F_ProductBM'!$F$1322; 'F_ProductBM'!$F$1362; 'F_ProductBM'!$F$1385; 'F_ProductBM'!$F$1448; 'F_ProductBM'!$F$1474; 'F_ProductBM'!$F$1526; 'F_ProductBM'!$F$1566; 'F_ProductBM'!$F$1589; 'F_ProductBM'!$F$1652; 'F_ProductBM'!$F$1678; 'F_ProductBM'!$F$1730; 'F_ProductBM'!$F$1770; 'F_ProductBM'!$F$1793; 'F_ProductBM'!$F$1856; 'F_ProductBM'!$F$1882; 'F_ProductBM'!$F$1934; 'F_ProductBM'!$F$1974; 'F_ProductBM'!$F$1997; 'F_ProductBM'!$F$2060; 'F_ProductBM'!$F$2086; 'F_ProductBM'!$F$2138; 'G_Fall-back'!$F$77; 'G_Fall-back'!$F$134; 'G_Fall-back'!$F$156; 'G_Fall-back'!$F$195; 'G_Fall-back'!$F$243; 'G_Fall-back'!$F$286; 'G_Fall-back'!$F$306; 'G_Fall-back'!$F$338; 'G_Fall-back'!$F$384; 'G_Fall-back'!$F$427; 'G_Fall-back'!$F$447; 'G_Fall-back'!$F$479; 'G_Fall-back'!$F$538; 'G_Fall-back'!$F$585; 'G_Fall-back'!$F$609; 'G_Fall-back'!$F$658; 'G_Fall-back'!$F$702; 'G_Fall-back'!$F$726; 'H_SpecialBM'!$F$112; 'H_SpecialBM'!$F$141; 'H_SpecialBM'!$F$170; 'H_SpecialBM'!$F$199; 'H_SpecialBM'!$F$240; 'H_SpecialBM'!$F$270; 'H_SpecialBM'!$F$300; 'H_SpecialBM'!$F$332; 'H_SpecialBM'!$F$361</t>
  </si>
  <si>
    <t>b_Guidelines &amp; conditions'!$B$91; 'A_VersionMMP'!$D$41; 'B_InstallationData'!$D$76; 'E_EnergyFlows'!$D$153; 'G_Fall-back'!$D$809; 'H_SpecialBM'!$D$368</t>
  </si>
  <si>
    <t>I_MSspecific'!$A$1</t>
  </si>
  <si>
    <t>I_MSspecific'!$C$5</t>
  </si>
  <si>
    <t>I_MSspecific'!$C$7</t>
  </si>
  <si>
    <t>J_Comments'!$A$1</t>
  </si>
  <si>
    <t>a_Contents'!$B$1; 'b_Guidelines &amp; conditions'!$B$1; 'A_VersionMMP'!$E$2; 'B_InstallationData'!$E$2; 'C_InstallationDescription'!$E$2; 'D_MethodsProcedures'!$E$2; 'E_EnergyFlows'!$E$2; 'F_ProductBM'!$E$2; 'G_Fall-back'!$E$2; 'H_SpecialBM'!$E$2; 'I_MSspecific'!$D$1; 'J_Comments'!$D$1</t>
  </si>
  <si>
    <t>b_Guidelines &amp; conditions'!$D$1; 'A_VersionMMP'!$G$2; 'B_InstallationData'!$G$2; 'C_InstallationDescription'!$G$2; 'D_MethodsProcedures'!$G$2; 'E_EnergyFlows'!$G$2; 'F_ProductBM'!$G$2; 'G_Fall-back'!$G$2; 'H_SpecialBM'!$G$2; 'I_MSspecific'!$F$1; 'J_Comments'!$F$1</t>
  </si>
  <si>
    <t>a_Contents'!$B$2; 'b_Guidelines &amp; conditions'!$B$2; 'A_VersionMMP'!$E$3; 'B_InstallationData'!$E$3; 'C_InstallationDescription'!$E$3; 'D_MethodsProcedures'!$E$3; 'E_EnergyFlows'!$E$3; 'F_ProductBM'!$E$3; 'G_Fall-back'!$E$3; 'H_SpecialBM'!$E$3; 'I_MSspecific'!$D$2; 'J_Comments'!$D$2</t>
  </si>
  <si>
    <t>J_Comments'!$C$5</t>
  </si>
  <si>
    <t>J_Comments'!$C$7</t>
  </si>
  <si>
    <t>J_Comments'!$C$9</t>
  </si>
  <si>
    <t>J_Comments'!$C$10</t>
  </si>
  <si>
    <t>J_Comments'!$D$12</t>
  </si>
  <si>
    <t>J_Comments'!$F$12</t>
  </si>
  <si>
    <t>J_Comments'!$C$23</t>
  </si>
  <si>
    <t>J_Comments'!$C$25</t>
  </si>
  <si>
    <t>EUwideConstants'!$A$1</t>
  </si>
  <si>
    <t>EUwideConstants'!$B$1</t>
  </si>
  <si>
    <t>EUwideConstants'!$C$1</t>
  </si>
  <si>
    <t>EUwideConstants'!$D$3; 'EUwideConstants'!$B$5</t>
  </si>
  <si>
    <t>EUwideConstants'!$B$6</t>
  </si>
  <si>
    <t>EUwideConstants'!$C$6</t>
  </si>
  <si>
    <t>EUwideConstants'!$D$6</t>
  </si>
  <si>
    <t>EUwideConstants'!$E$6</t>
  </si>
  <si>
    <t>EUwideConstants'!$F$6</t>
  </si>
  <si>
    <t>EUwideConstants'!$G$6</t>
  </si>
  <si>
    <t>EUwideConstants'!$B$7</t>
  </si>
  <si>
    <t>EUwideConstants'!$B$11</t>
  </si>
  <si>
    <t>EUwideConstants'!$B$12</t>
  </si>
  <si>
    <t>EUwideConstants'!$B$13</t>
  </si>
  <si>
    <t>EUwideConstants'!$B$14</t>
  </si>
  <si>
    <t>EUwideConstants'!$B$15</t>
  </si>
  <si>
    <t>EUwideConstants'!$B$16</t>
  </si>
  <si>
    <t>EUwideConstants'!$B$23</t>
  </si>
  <si>
    <t>EUwideConstants'!$B$25</t>
  </si>
  <si>
    <t>EUwideConstants'!$B$27</t>
  </si>
  <si>
    <t>EUwideConstants'!$B$29</t>
  </si>
  <si>
    <t>EUwideConstants'!$C$29</t>
  </si>
  <si>
    <t>E_EnergyFlows'!$K$3; 'EUwideConstants'!$C$31</t>
  </si>
  <si>
    <t>EUwideConstants'!$E$31</t>
  </si>
  <si>
    <t>EUwideConstants'!$F$31</t>
  </si>
  <si>
    <t>EUwideConstants'!$G$31</t>
  </si>
  <si>
    <t>EUwideConstants'!$B$32</t>
  </si>
  <si>
    <t>EUwideConstants'!$C$32</t>
  </si>
  <si>
    <t>EUwideConstants'!$D$32</t>
  </si>
  <si>
    <t>EUwideConstants'!$B$33</t>
  </si>
  <si>
    <t>EUwideConstants'!$B$34</t>
  </si>
  <si>
    <t>EUwideConstants'!$B$35</t>
  </si>
  <si>
    <t>EUwideConstants'!$B$36</t>
  </si>
  <si>
    <t>EUwideConstants'!$B$37</t>
  </si>
  <si>
    <t>EUwideConstants'!$B$38</t>
  </si>
  <si>
    <t>EUwideConstants'!$B$39</t>
  </si>
  <si>
    <t>EUwideConstants'!$B$40</t>
  </si>
  <si>
    <t>EUwideConstants'!$B$41</t>
  </si>
  <si>
    <t>EUwideConstants'!$B$42</t>
  </si>
  <si>
    <t>EUwideConstants'!$C$42</t>
  </si>
  <si>
    <t>EUwideConstants'!$D$42</t>
  </si>
  <si>
    <t>EUwideConstants'!$E$42</t>
  </si>
  <si>
    <t>C_InstallationDescription'!$F$76; 'E_EnergyFlows'!$I$3; 'EUwideConstants'!$B$31; 'EUwideConstants'!$B$43</t>
  </si>
  <si>
    <t>EUwideConstants'!$D$43</t>
  </si>
  <si>
    <t>EUwideConstants'!$D$31; 'EUwideConstants'!$E$43</t>
  </si>
  <si>
    <t>EUwideConstants'!$B$44</t>
  </si>
  <si>
    <t>C_InstallationDescription'!$F$77; 'EUwideConstants'!$C$43; 'EUwideConstants'!$C$44</t>
  </si>
  <si>
    <t>EUwideConstants'!$B$30; 'EUwideConstants'!$B$45</t>
  </si>
  <si>
    <t>EUwideConstants'!$C$30; 'EUwideConstants'!$C$45</t>
  </si>
  <si>
    <t>EUwideConstants'!$A$49</t>
  </si>
  <si>
    <t>EUwideConstants'!$B$51</t>
  </si>
  <si>
    <t>EUwideConstants'!$B$58</t>
  </si>
  <si>
    <t>EUwideConstants'!$B$59</t>
  </si>
  <si>
    <t>EUwideConstants'!$B$71</t>
  </si>
  <si>
    <t>EUwideConstants'!$B$76</t>
  </si>
  <si>
    <t>EUwideConstants'!$B$77</t>
  </si>
  <si>
    <t>EUwideConstants'!$B$78</t>
  </si>
  <si>
    <t>EUwideConstants'!$A$83</t>
  </si>
  <si>
    <t>EUwideConstants'!$A$84</t>
  </si>
  <si>
    <t>EUwideConstants'!$B$84</t>
  </si>
  <si>
    <t>EUwideConstants'!$B$85</t>
  </si>
  <si>
    <t>EUwideConstants'!$B$86</t>
  </si>
  <si>
    <t>EUwideConstants'!$B$87</t>
  </si>
  <si>
    <t>EUwideConstants'!$B$88</t>
  </si>
  <si>
    <t>EUwideConstants'!$B$89</t>
  </si>
  <si>
    <t>EUwideConstants'!$B$90</t>
  </si>
  <si>
    <t>EUwideConstants'!$B$91</t>
  </si>
  <si>
    <t>EUwideConstants'!$B$92</t>
  </si>
  <si>
    <t>EUwideConstants'!$B$93</t>
  </si>
  <si>
    <t>EUwideConstants'!$B$94</t>
  </si>
  <si>
    <t>EUwideConstants'!$B$95</t>
  </si>
  <si>
    <t>EUwideConstants'!$B$96</t>
  </si>
  <si>
    <t>EUwideConstants'!$B$97</t>
  </si>
  <si>
    <t>EUwideConstants'!$B$98</t>
  </si>
  <si>
    <t>EUwideConstants'!$B$99</t>
  </si>
  <si>
    <t>EUwideConstants'!$B$100</t>
  </si>
  <si>
    <t>EUwideConstants'!$B$101</t>
  </si>
  <si>
    <t>EUwideConstants'!$B$102</t>
  </si>
  <si>
    <t>EUwideConstants'!$B$103</t>
  </si>
  <si>
    <t>EUwideConstants'!$B$104</t>
  </si>
  <si>
    <t>EUwideConstants'!$B$105</t>
  </si>
  <si>
    <t>EUwideConstants'!$B$106</t>
  </si>
  <si>
    <t>EUwideConstants'!$B$107</t>
  </si>
  <si>
    <t>EUwideConstants'!$B$108</t>
  </si>
  <si>
    <t>EUwideConstants'!$B$109</t>
  </si>
  <si>
    <t>EUwideConstants'!$B$110</t>
  </si>
  <si>
    <t>EUwideConstants'!$B$111</t>
  </si>
  <si>
    <t>EUwideConstants'!$B$112</t>
  </si>
  <si>
    <t>EUwideConstants'!$B$113</t>
  </si>
  <si>
    <t>EUwideConstants'!$B$114</t>
  </si>
  <si>
    <t>EUwideConstants'!$B$115</t>
  </si>
  <si>
    <t>EUwideConstants'!$B$116</t>
  </si>
  <si>
    <t>EUwideConstants'!$B$117</t>
  </si>
  <si>
    <t>EUwideConstants'!$B$118</t>
  </si>
  <si>
    <t>EUwideConstants'!$B$119</t>
  </si>
  <si>
    <t>EUwideConstants'!$A$121</t>
  </si>
  <si>
    <t>EUwideConstants'!$B$50; 'EUwideConstants'!$A$122</t>
  </si>
  <si>
    <t>EUwideConstants'!$A$50; 'EUwideConstants'!$B$122</t>
  </si>
  <si>
    <t>EUwideConstants'!$E$122</t>
  </si>
  <si>
    <t>EUwideConstants'!$I$122</t>
  </si>
  <si>
    <t>EUwideConstants'!$J$122</t>
  </si>
  <si>
    <t>EUwideConstants'!$B$52; 'EUwideConstants'!$A$123</t>
  </si>
  <si>
    <t>EUwideConstants'!$E$123</t>
  </si>
  <si>
    <t>EUwideConstants'!$B$53; 'EUwideConstants'!$A$124</t>
  </si>
  <si>
    <t>EUwideConstants'!$E$124</t>
  </si>
  <si>
    <t>EUwideConstants'!$B$54; 'EUwideConstants'!$A$125</t>
  </si>
  <si>
    <t>EUwideConstants'!$E$125</t>
  </si>
  <si>
    <t>EUwideConstants'!$E$126</t>
  </si>
  <si>
    <t>EUwideConstants'!$E$127</t>
  </si>
  <si>
    <t>EUwideConstants'!$B$55; 'EUwideConstants'!$A$126; 'EUwideConstants'!$A$127; 'EUwideConstants'!$A$128</t>
  </si>
  <si>
    <t>EUwideConstants'!$E$128</t>
  </si>
  <si>
    <t>EUwideConstants'!$B$56; 'EUwideConstants'!$A$129</t>
  </si>
  <si>
    <t>EUwideConstants'!$E$129</t>
  </si>
  <si>
    <t>EUwideConstants'!$E$130</t>
  </si>
  <si>
    <t>EUwideConstants'!$B$57; 'EUwideConstants'!$A$130; 'EUwideConstants'!$A$131</t>
  </si>
  <si>
    <t>EUwideConstants'!$E$131</t>
  </si>
  <si>
    <t>EUwideConstants'!$E$132</t>
  </si>
  <si>
    <t>EUwideConstants'!$B$60; 'EUwideConstants'!$A$132; 'EUwideConstants'!$A$133</t>
  </si>
  <si>
    <t>EUwideConstants'!$E$133</t>
  </si>
  <si>
    <t>H_SpecialBM'!$I$3; 'H_SpecialBM'!$D$117; 'EUwideConstants'!$E$134</t>
  </si>
  <si>
    <t>EUwideConstants'!$I$134</t>
  </si>
  <si>
    <t>H_SpecialBM'!$K$3; 'H_SpecialBM'!$D$146; 'EUwideConstants'!$E$135</t>
  </si>
  <si>
    <t>EUwideConstants'!$I$135</t>
  </si>
  <si>
    <t>EUwideConstants'!$B$61; 'EUwideConstants'!$A$134; 'EUwideConstants'!$A$135; 'EUwideConstants'!$A$136</t>
  </si>
  <si>
    <t>EUwideConstants'!$E$136</t>
  </si>
  <si>
    <t>EUwideConstants'!$E$137</t>
  </si>
  <si>
    <t>EUwideConstants'!$E$138</t>
  </si>
  <si>
    <t>EUwideConstants'!$E$139</t>
  </si>
  <si>
    <t>EUwideConstants'!$B$62; 'EUwideConstants'!$A$137; 'EUwideConstants'!$A$138; 'EUwideConstants'!$A$139; 'EUwideConstants'!$A$140</t>
  </si>
  <si>
    <t>EUwideConstants'!$E$140</t>
  </si>
  <si>
    <t>EUwideConstants'!$E$141</t>
  </si>
  <si>
    <t>EUwideConstants'!$E$142</t>
  </si>
  <si>
    <t>EUwideConstants'!$E$143</t>
  </si>
  <si>
    <t>EUwideConstants'!$B$63; 'EUwideConstants'!$A$141; 'EUwideConstants'!$A$142; 'EUwideConstants'!$A$143; 'EUwideConstants'!$A$144</t>
  </si>
  <si>
    <t>EUwideConstants'!$E$144</t>
  </si>
  <si>
    <t>EUwideConstants'!$B$64; 'EUwideConstants'!$A$145</t>
  </si>
  <si>
    <t>EUwideConstants'!$E$145</t>
  </si>
  <si>
    <t>EUwideConstants'!$E$146</t>
  </si>
  <si>
    <t>EUwideConstants'!$E$147</t>
  </si>
  <si>
    <t>EUwideConstants'!$B$65; 'EUwideConstants'!$A$146; 'EUwideConstants'!$A$147; 'EUwideConstants'!$A$148</t>
  </si>
  <si>
    <t>EUwideConstants'!$E$148</t>
  </si>
  <si>
    <t>EUwideConstants'!$E$149</t>
  </si>
  <si>
    <t>EUwideConstants'!$E$150</t>
  </si>
  <si>
    <t>EUwideConstants'!$E$151</t>
  </si>
  <si>
    <t>EUwideConstants'!$I$149; 'EUwideConstants'!$I$150; 'EUwideConstants'!$I$151</t>
  </si>
  <si>
    <t>EUwideConstants'!$B$66; 'EUwideConstants'!$A$149; 'EUwideConstants'!$A$150; 'EUwideConstants'!$A$151; 'EUwideConstants'!$A$152</t>
  </si>
  <si>
    <t>EUwideConstants'!$E$152</t>
  </si>
  <si>
    <t>EUwideConstants'!$E$153</t>
  </si>
  <si>
    <t>EUwideConstants'!$E$154</t>
  </si>
  <si>
    <t>EUwideConstants'!$E$155</t>
  </si>
  <si>
    <t>EUwideConstants'!$E$156</t>
  </si>
  <si>
    <t>EUwideConstants'!$E$157</t>
  </si>
  <si>
    <t>EUwideConstants'!$E$158</t>
  </si>
  <si>
    <t>EUwideConstants'!$B$67; 'EUwideConstants'!$A$153; 'EUwideConstants'!$A$154; 'EUwideConstants'!$A$155; 'EUwideConstants'!$A$156; 'EUwideConstants'!$A$157; 'EUwideConstants'!$A$158; 'EUwideConstants'!$A$159</t>
  </si>
  <si>
    <t>EUwideConstants'!$E$159</t>
  </si>
  <si>
    <t>EUwideConstants'!$B$68; 'EUwideConstants'!$A$160</t>
  </si>
  <si>
    <t>EUwideConstants'!$E$160</t>
  </si>
  <si>
    <t>EUwideConstants'!$B$69; 'EUwideConstants'!$A$161</t>
  </si>
  <si>
    <t>EUwideConstants'!$E$161</t>
  </si>
  <si>
    <t>EUwideConstants'!$I$161</t>
  </si>
  <si>
    <t>EUwideConstants'!$B$70; 'EUwideConstants'!$A$162</t>
  </si>
  <si>
    <t>EUwideConstants'!$E$162</t>
  </si>
  <si>
    <t>EUwideConstants'!$B$72; 'EUwideConstants'!$A$163</t>
  </si>
  <si>
    <t>EUwideConstants'!$E$163</t>
  </si>
  <si>
    <t>H_SpecialBM'!$M$3; 'H_SpecialBM'!$D$175; 'EUwideConstants'!$E$164</t>
  </si>
  <si>
    <t>EUwideConstants'!$I$164</t>
  </si>
  <si>
    <t>EUwideConstants'!$E$165</t>
  </si>
  <si>
    <t>EUwideConstants'!$F$123; 'EUwideConstants'!$F$165</t>
  </si>
  <si>
    <t>EUwideConstants'!$I$123; 'EUwideConstants'!$I$165</t>
  </si>
  <si>
    <t>EUwideConstants'!$E$166</t>
  </si>
  <si>
    <t>EUwideConstants'!$E$167</t>
  </si>
  <si>
    <t>EUwideConstants'!$E$168</t>
  </si>
  <si>
    <t>EUwideConstants'!$I$168</t>
  </si>
  <si>
    <t>EUwideConstants'!$E$169</t>
  </si>
  <si>
    <t>EUwideConstants'!$I$169</t>
  </si>
  <si>
    <t>EUwideConstants'!$E$170</t>
  </si>
  <si>
    <t>EUwideConstants'!$B$73; 'EUwideConstants'!$A$164; 'EUwideConstants'!$A$165; 'EUwideConstants'!$A$166; 'EUwideConstants'!$A$167; 'EUwideConstants'!$A$168; 'EUwideConstants'!$A$169; 'EUwideConstants'!$A$170; 'EUwideConstants'!$A$171</t>
  </si>
  <si>
    <t>EUwideConstants'!$E$171</t>
  </si>
  <si>
    <t>H_SpecialBM'!$I$4; 'H_SpecialBM'!$D$245; 'EUwideConstants'!$E$172</t>
  </si>
  <si>
    <t>EUwideConstants'!$I$172</t>
  </si>
  <si>
    <t>EUwideConstants'!$B$74; 'EUwideConstants'!$A$172; 'EUwideConstants'!$A$173</t>
  </si>
  <si>
    <t>H_SpecialBM'!$K$4; 'H_SpecialBM'!$D$275; 'EUwideConstants'!$E$173</t>
  </si>
  <si>
    <t>EUwideConstants'!$I$173</t>
  </si>
  <si>
    <t>EUwideConstants'!$B$75; 'EUwideConstants'!$A$174</t>
  </si>
  <si>
    <t>EUwideConstants'!$E$174</t>
  </si>
  <si>
    <t>EUwideConstants'!$B$17; 'EUwideConstants'!$F$124; 'EUwideConstants'!$F$125; 'EUwideConstants'!$F$126; 'EUwideConstants'!$F$127; 'EUwideConstants'!$F$128; 'EUwideConstants'!$F$129; 'EUwideConstants'!$F$130; 'EUwideConstants'!$F$131; 'EUwideConstants'!$F$132; 'EUwideConstants'!$F$133; 'EUwideConstants'!$F$134; 'EUwideConstants'!$F$135; 'EUwideConstants'!$F$136; 'EUwideConstants'!$F$137; 'EUwideConstants'!$F$138; 'EUwideConstants'!$F$139; 'EUwideConstants'!$F$140; 'EUwideConstants'!$F$141; 'EUwideConstants'!$F$142; 'EUwideConstants'!$F$143; 'EUwideConstants'!$F$144; 'EUwideConstants'!$F$145; 'EUwideConstants'!$F$146; 'EUwideConstants'!$F$147; 'EUwideConstants'!$F$148; 'EUwideConstants'!$F$156; 'EUwideConstants'!$F$160; 'EUwideConstants'!$F$161; 'EUwideConstants'!$F$162; 'EUwideConstants'!$F$163; 'EUwideConstants'!$F$164; 'EUwideConstants'!$F$166; 'EUwideConstants'!$F$167; 'EUwideConstants'!$F$168; 'EUwideConstants'!$F$169; 'EUwideConstants'!$F$170; 'EUwideConstants'!$F$171; 'EUwideConstants'!$F$172; 'EUwideConstants'!$F$173; 'EUwideConstants'!$F$174</t>
  </si>
  <si>
    <t>EUwideConstants'!$A$176</t>
  </si>
  <si>
    <t>EUwideConstants'!$D$122; 'EUwideConstants'!$D$177</t>
  </si>
  <si>
    <t>EUwideConstants'!$E$177</t>
  </si>
  <si>
    <t>EUwideConstants'!$G$122; 'EUwideConstants'!$G$177</t>
  </si>
  <si>
    <t>EUwideConstants'!$H$177</t>
  </si>
  <si>
    <t>EUwideConstants'!$H$122; 'EUwideConstants'!$I$177</t>
  </si>
  <si>
    <t>EUwideConstants'!$E$178</t>
  </si>
  <si>
    <t>EUwideConstants'!$E$179</t>
  </si>
  <si>
    <t>EUwideConstants'!$E$180</t>
  </si>
  <si>
    <t>EUwideConstants'!$E$181</t>
  </si>
  <si>
    <t>EUwideConstants'!$E$182</t>
  </si>
  <si>
    <t>EUwideConstants'!$E$183</t>
  </si>
  <si>
    <t>EUwideConstants'!$E$184</t>
  </si>
  <si>
    <t>EUwideConstants'!$A$186</t>
  </si>
  <si>
    <t>EUwideConstants'!$B$187</t>
  </si>
  <si>
    <t>EUwideConstants'!$C$187</t>
  </si>
  <si>
    <t>EUwideConstants'!$B$188</t>
  </si>
  <si>
    <t>EUwideConstants'!$C$188</t>
  </si>
  <si>
    <t>EUwideConstants'!$D$188</t>
  </si>
  <si>
    <t>EUwideConstants'!$E$188</t>
  </si>
  <si>
    <t>EUwideConstants'!$B$189</t>
  </si>
  <si>
    <t>EUwideConstants'!$C$189</t>
  </si>
  <si>
    <t>EUwideConstants'!$D$189</t>
  </si>
  <si>
    <t>EUwideConstants'!$E$189</t>
  </si>
  <si>
    <t>EUwideConstants'!$B$190</t>
  </si>
  <si>
    <t>EUwideConstants'!$C$190</t>
  </si>
  <si>
    <t>EUwideConstants'!$D$190</t>
  </si>
  <si>
    <t>EUwideConstants'!$B$191</t>
  </si>
  <si>
    <t>EUwideConstants'!$C$191</t>
  </si>
  <si>
    <t>EUwideConstants'!$D$191</t>
  </si>
  <si>
    <t>EUwideConstants'!$B$192</t>
  </si>
  <si>
    <t>EUwideConstants'!$C$192</t>
  </si>
  <si>
    <t>EUwideConstants'!$D$192</t>
  </si>
  <si>
    <t>EUwideConstants'!$E$192</t>
  </si>
  <si>
    <t>EUwideConstants'!$F$192</t>
  </si>
  <si>
    <t>EUwideConstants'!$G$192</t>
  </si>
  <si>
    <t>EUwideConstants'!$B$193</t>
  </si>
  <si>
    <t>EUwideConstants'!$C$193</t>
  </si>
  <si>
    <t>EUwideConstants'!$D$193</t>
  </si>
  <si>
    <t>EUwideConstants'!$E$193</t>
  </si>
  <si>
    <t>EUwideConstants'!$F$193</t>
  </si>
  <si>
    <t>EUwideConstants'!$G$193</t>
  </si>
  <si>
    <t>EUwideConstants'!$B$194</t>
  </si>
  <si>
    <t>EUwideConstants'!$C$194</t>
  </si>
  <si>
    <t>EUwideConstants'!$D$194</t>
  </si>
  <si>
    <t>EUwideConstants'!$E$194</t>
  </si>
  <si>
    <t>EUwideConstants'!$F$194</t>
  </si>
  <si>
    <t>EUwideConstants'!$B$195</t>
  </si>
  <si>
    <t>EUwideConstants'!$C$195</t>
  </si>
  <si>
    <t>EUwideConstants'!$B$196</t>
  </si>
  <si>
    <t>EUwideConstants'!$C$196</t>
  </si>
  <si>
    <t>EUwideConstants'!$D$196</t>
  </si>
  <si>
    <t>EUwideConstants'!$E$196</t>
  </si>
  <si>
    <t>EUwideConstants'!$B$8; 'VersionDocumentation'!$A$33</t>
  </si>
  <si>
    <t>EUwideConstants'!$C$8; 'VersionDocumentation'!$A$34</t>
  </si>
  <si>
    <t>EUwideConstants'!$D$8; 'VersionDocumentation'!$A$35</t>
  </si>
  <si>
    <t>EUwideConstants'!$F$8; 'VersionDocumentation'!$A$36</t>
  </si>
  <si>
    <t>EUwideConstants'!$E$8; 'VersionDocumentation'!$A$37</t>
  </si>
  <si>
    <t>EUwideConstants'!$G$8; 'VersionDocumentation'!$A$38</t>
  </si>
  <si>
    <t>EUwideConstants'!$H$8; 'VersionDocumentation'!$A$39</t>
  </si>
  <si>
    <t>EUwideConstants'!$I$8; 'VersionDocumentation'!$A$40</t>
  </si>
  <si>
    <t>EUwideConstants'!$J$8; 'VersionDocumentation'!$A$41</t>
  </si>
  <si>
    <t>EUwideConstants'!$K$8; 'VersionDocumentation'!$A$42</t>
  </si>
  <si>
    <t>EUwideConstants'!$L$8; 'VersionDocumentation'!$A$43</t>
  </si>
  <si>
    <t>EUwideConstants'!$M$8; 'VersionDocumentation'!$A$44</t>
  </si>
  <si>
    <t>EUwideConstants'!$N$8; 'VersionDocumentation'!$A$45</t>
  </si>
  <si>
    <t>EUwideConstants'!$O$8; 'VersionDocumentation'!$A$46</t>
  </si>
  <si>
    <t>EUwideConstants'!$P$8; 'VersionDocumentation'!$A$47</t>
  </si>
  <si>
    <t>EUwideConstants'!$Q$8; 'VersionDocumentation'!$A$48</t>
  </si>
  <si>
    <t>EUwideConstants'!$R$8; 'VersionDocumentation'!$A$49</t>
  </si>
  <si>
    <t>EUwideConstants'!$S$8; 'VersionDocumentation'!$A$50</t>
  </si>
  <si>
    <t>EUwideConstants'!$T$8; 'VersionDocumentation'!$A$51</t>
  </si>
  <si>
    <t>EUwideConstants'!$U$8; 'VersionDocumentation'!$A$52</t>
  </si>
  <si>
    <t>EUwideConstants'!$V$8; 'VersionDocumentation'!$A$53</t>
  </si>
  <si>
    <t>EUwideConstants'!$W$8; 'VersionDocumentation'!$A$54</t>
  </si>
  <si>
    <t>EUwideConstants'!$X$8; 'VersionDocumentation'!$A$55</t>
  </si>
  <si>
    <t>EUwideConstants'!$Y$8; 'VersionDocumentation'!$A$56</t>
  </si>
  <si>
    <t>EUwideConstants'!$Z$8; 'VersionDocumentation'!$A$57</t>
  </si>
  <si>
    <t>EUwideConstants'!$AA$8; 'VersionDocumentation'!$A$58</t>
  </si>
  <si>
    <t>EUwideConstants'!$AB$8; 'VersionDocumentation'!$A$59</t>
  </si>
  <si>
    <t>EUwideConstants'!$AC$8; 'VersionDocumentation'!$A$60</t>
  </si>
  <si>
    <t>EUwideConstants'!$AD$8; 'VersionDocumentation'!$A$61</t>
  </si>
  <si>
    <t>EUwideConstants'!$AE$8; 'VersionDocumentation'!$A$62</t>
  </si>
  <si>
    <t>EUwideConstants'!$AF$8; 'VersionDocumentation'!$A$63</t>
  </si>
  <si>
    <t>Original text</t>
  </si>
  <si>
    <t>http://data.europa.eu/eli/reg_del/2019/331/oj</t>
  </si>
  <si>
    <t>CBAM?</t>
  </si>
  <si>
    <t>BM main No.</t>
  </si>
  <si>
    <t>Old BM No.</t>
  </si>
  <si>
    <t>1.a</t>
  </si>
  <si>
    <t>1.b</t>
  </si>
  <si>
    <t>2.a</t>
  </si>
  <si>
    <t>2.b</t>
  </si>
  <si>
    <t>Make optional?</t>
  </si>
  <si>
    <t>https://eur-lex.europa.eu/eli/dir/2003/87/2023-06-05</t>
  </si>
  <si>
    <t>MMP template Phase 4_2</t>
  </si>
  <si>
    <t>MMP P4 template 4_2</t>
  </si>
  <si>
    <t>J</t>
  </si>
  <si>
    <t>EUwideConstants'!$F$122; 'EUwideConstants'!$F$177; 'C_InstallationDescription'!$R$16; 'C_InstallationDescription'!$R$35</t>
  </si>
  <si>
    <t>C_InstallationDescription'!$F$63</t>
  </si>
  <si>
    <t>C_InstallationDescription'!$E$122</t>
  </si>
  <si>
    <t>C_InstallationDescription'!$E$36; 'C_InstallationDescription'!$F$123</t>
  </si>
  <si>
    <t>D_MethodsProcedures'!$E$104</t>
  </si>
  <si>
    <t>E_EnergyFlows'!$G$3; 'E_EnergyFlows'!$D$25</t>
  </si>
  <si>
    <t>E_EnergyFlows'!$E$34</t>
  </si>
  <si>
    <t>E_EnergyFlows'!$F$37</t>
  </si>
  <si>
    <t>E_EnergyFlows'!$F$38</t>
  </si>
  <si>
    <t>E_EnergyFlows'!$F$39</t>
  </si>
  <si>
    <t>E_EnergyFlows'!$E$131</t>
  </si>
  <si>
    <t>F_ProductBM'!$F$98; 'F_ProductBM'!$F$353; 'F_ProductBM'!$F$557; 'F_ProductBM'!$F$761; 'F_ProductBM'!$F$965; 'F_ProductBM'!$F$1169; 'F_ProductBM'!$F$1373; 'F_ProductBM'!$F$1577; 'F_ProductBM'!$F$1781; 'F_ProductBM'!$F$1985; 'F_ProductBM'!$E$89; 'F_ProductBM'!$E$349; 'F_ProductBM'!$E$554; 'F_ProductBM'!$E$759; 'F_ProductBM'!$E$964; 'F_ProductBM'!$E$1169; 'F_ProductBM'!$E$1374; 'F_ProductBM'!$E$1579; 'F_ProductBM'!$E$1784; 'F_ProductBM'!$E$1989</t>
  </si>
  <si>
    <t>G_Fall-back'!$E$80</t>
  </si>
  <si>
    <t>G_Fall-back'!$F$110</t>
  </si>
  <si>
    <t>G_Fall-back'!$F$145; 'G_Fall-back'!$F$294; 'G_Fall-back'!$F$434; 'G_Fall-back'!$F$574</t>
  </si>
  <si>
    <t>G_Fall-back'!$F$658</t>
  </si>
  <si>
    <t>F_ProductBM'!$F$176; 'G_Fall-back'!$F$702</t>
  </si>
  <si>
    <t>E_EnergyFlows'!$F$40; 'F_ProductBM'!$F$184; 'F_ProductBM'!$F$417; 'F_ProductBM'!$F$622; 'F_ProductBM'!$F$827; 'F_ProductBM'!$F$1032; 'F_ProductBM'!$F$1237; 'F_ProductBM'!$F$1442; 'F_ProductBM'!$F$1647; 'F_ProductBM'!$F$1852; 'F_ProductBM'!$F$2057; 'G_Fall-back'!$F$664; 'G_Fall-back'!$F$784; 'G_Fall-back'!$F$901</t>
  </si>
  <si>
    <t>; 'F_ProductBM'!$E$84; 'F_ProductBM'!$E$344; 'F_ProductBM'!$E$549; 'F_ProductBM'!$E$754; 'F_ProductBM'!$E$959; 'F_ProductBM'!$E$1164; 'F_ProductBM'!$E$1369; 'F_ProductBM'!$E$1574; 'F_ProductBM'!$E$1779; 'F_ProductBM'!$E$1984; 'G_Fall-back'!$E$79; 'G_Fall-back'!$E$245; 'G_Fall-back'!$E$385; 'G_Fall-back'!$E$525; 'G_Fall-back'!$E$679; 'G_Fall-back'!$E$799; 'G_Fall-back'!$E$916</t>
  </si>
  <si>
    <t>F_ProductBM'!$E$172; 'F_ProductBM'!$E$412; 'F_ProductBM'!$E$617; 'F_ProductBM'!$E$822; 'F_ProductBM'!$E$1027; 'F_ProductBM'!$E$1232; 'F_ProductBM'!$E$1437; 'F_ProductBM'!$E$1642; 'F_ProductBM'!$E$1847; 'F_ProductBM'!$E$2052; 'G_Fall-back'!$E$106; 'G_Fall-back'!$E$263; 'G_Fall-back'!$E$403; 'G_Fall-back'!$E$543; 'G_Fall-back'!$E$698; 'G_Fall-back'!$E$818; 'G_Fall-back'!$E$935</t>
  </si>
  <si>
    <t>F_ProductBM'!$F$183; 'F_ProductBM'!$F$416; 'F_ProductBM'!$F$621; 'F_ProductBM'!$F$826; 'F_ProductBM'!$F$1031; 'F_ProductBM'!$F$1236; 'F_ProductBM'!$F$1441; 'F_ProductBM'!$F$1646; 'F_ProductBM'!$F$1851; 'F_ProductBM'!$F$2056; 'G_Fall-back'!$F$116; 'G_Fall-back'!$F$267; 'G_Fall-back'!$F$407; 'G_Fall-back'!$F$547; 'G_Fall-back'!$F$662; 'G_Fall-back'!$F$706; 'G_Fall-back'!$F$782; 'G_Fall-back'!$F$822; 'G_Fall-back'!$F$899; 'G_Fall-back'!$F$939</t>
  </si>
  <si>
    <t>G_Fall-back'!$F$122; 'G_Fall-back'!$F$269; 'G_Fall-back'!$F$409; 'G_Fall-back'!$F$549; 'G_Fall-back'!$F$712; 'G_Fall-back'!$F$828; 'G_Fall-back'!$F$945</t>
  </si>
  <si>
    <t>H_SpecialBM'!$F$259</t>
  </si>
  <si>
    <t>H_SpecialBM'!$F$260</t>
  </si>
  <si>
    <t>H_SpecialBM'!$F$261</t>
  </si>
  <si>
    <t>EUwideConstants'!$O$123</t>
  </si>
  <si>
    <t>EUwideConstants'!$F$125</t>
  </si>
  <si>
    <t>EUwideConstants'!$O$126; 'EUwideConstants'!$O$127; 'EUwideConstants'!$O$128</t>
  </si>
  <si>
    <t>EUwideConstants'!$F$129</t>
  </si>
  <si>
    <t>EUwideConstants'!$F$130</t>
  </si>
  <si>
    <t>EUwideConstants'!$O$131; 'EUwideConstants'!$O$132</t>
  </si>
  <si>
    <t>EUwideConstants'!$O$147; 'EUwideConstants'!$O$148; 'EUwideConstants'!$O$149</t>
  </si>
  <si>
    <t>EUwideConstants'!$O$161</t>
  </si>
  <si>
    <t>EUwideConstants'!$O$173; 'EUwideConstants'!$O$174</t>
  </si>
  <si>
    <t>EUwideConstants'!$C$122; 'EUwideConstants'!$C$177; 'EUwideConstants'!$D$178</t>
  </si>
  <si>
    <t>C_InstallationDescription'!$M$16; 'C_InstallationDescription'!$M$35; 'EUwideConstants'!$I$122; 'EUwideConstants'!$I$178</t>
  </si>
  <si>
    <t>EUwideConstants'!$F$179</t>
  </si>
  <si>
    <t>EUwideConstants'!$F$180</t>
  </si>
  <si>
    <t>EUwideConstants'!$F$181</t>
  </si>
  <si>
    <t>EUwideConstants'!$F$182</t>
  </si>
  <si>
    <t>EUwideConstants'!$F$183</t>
  </si>
  <si>
    <t>EUwideConstants'!$F$184</t>
  </si>
  <si>
    <t>EUwideConstants'!$F$185</t>
  </si>
  <si>
    <t>EUwideConstants'!$F$186</t>
  </si>
  <si>
    <t>EUwideConstants'!$F$187</t>
  </si>
  <si>
    <t>EUwideConstants'!$F$188</t>
  </si>
  <si>
    <t>First published version for 2026-2030</t>
  </si>
  <si>
    <t>Translation LV</t>
  </si>
  <si>
    <t>Navigācijas josla:</t>
  </si>
  <si>
    <t>Nākamā lapa</t>
  </si>
  <si>
    <t>Lapas sākums</t>
  </si>
  <si>
    <t>Lapas beigas</t>
  </si>
  <si>
    <t xml:space="preserve">ES ETS 4. perioda MONITORINGA METODIKAS PLĀNS </t>
  </si>
  <si>
    <t>SATURS</t>
  </si>
  <si>
    <t>VADLĪNIJAS UN NOSACĪJUMI</t>
  </si>
  <si>
    <t>Valodas versija:</t>
  </si>
  <si>
    <t>Atsauces datnes nosaukums:</t>
  </si>
  <si>
    <t>Informācija par šo datni:</t>
  </si>
  <si>
    <t>Iekārtas nosaukums:</t>
  </si>
  <si>
    <t>Unikālais iekārtas identifikators:</t>
  </si>
  <si>
    <t>Atsauces datums:</t>
  </si>
  <si>
    <t>Ja jūsu kompetentā iestāde pieprasa, lai iesniedzat parakstītu ziņojuma izdruku, parakstieties šeit:</t>
  </si>
  <si>
    <t>Datums</t>
  </si>
  <si>
    <t>Juridiski atbildīgās personas vārds, uzvārds un paraksts</t>
  </si>
  <si>
    <t>Saturs</t>
  </si>
  <si>
    <t>Iepriekšējā lapa</t>
  </si>
  <si>
    <t>Vispārīga informācija par šo veidni</t>
  </si>
  <si>
    <t>Direktīvā 2003/87/EK, kurā jaunākie grozījumi izdarīti ar Direktīvu (ES) 2018/410 (turpmāk “ES ETS direktīva”), noteikts, ka dalībvalstīm ir iekārtām jāiedala bezmaksas kvotas, balstoties uz pilnīgi saskaņotiem Kopienas mēroga noteikumiem (10.a panta 1. punkts). Direktīvu var lejupielādēt no šīs vietnes:</t>
  </si>
  <si>
    <t>https://eur-lex.europa.eu/legal-content/LV/TXT/HTML/?uri=CELEX:02003L0087-20180408</t>
  </si>
  <si>
    <t xml:space="preserve">Šo MMP veidni pēc Komisijas pasūtījuma izstrādājuši tās konsultanti (Umweltbundesamt GmbH Austria un SQ Consult).
Šajā datnē paustie uzskati ir autoru uzskati, un Komisijas viedoklis var būt atšķirīgs. </t>
  </si>
  <si>
    <t>Šī ir pirmā publicētā (galīgā) versija (2019. gada 4. marts).</t>
  </si>
  <si>
    <t>Kā šo datni izmantot</t>
  </si>
  <si>
    <t>Jābūt ieslēgtai automātiskajai aprēķināšanai (izvēlnes “Formula”/”Aprēķins” (Formula/Calculation) opcijās).</t>
  </si>
  <si>
    <t xml:space="preserve">Ir ieteicams datni izskatīt no sākuma līdz beigām. Ir dažas funkcijas, kas jums palīdzēs aizpildīt veidlapu atkarībā no iepriekš ievadītās informācijas, piemēram, citas krāsas šūnas, ja informāciju ievadīt nav nepieciešams (sk. krāsu kodus tālāk). </t>
  </si>
  <si>
    <t>Vairākos laukos atbildi var izvēlēties no iepriekšnoteiktiem variantiem. Lai izvēlētos variantu šādā nolaižamajā izvēlnē, ar peli noklikšķiniet uz mazās bultiņas šūnas labajā malā vai nospiediet Alt un lejupējo bultiņu, kad šūna ir iezīmēta. Dažos laukos var ievadīt savu tekstu pat tad, ja ir šāda nolaižamā izvēlne. Tā ir tad, kad nolaižamajās izvēlnēs ir tukši ieraksti.</t>
  </si>
  <si>
    <t>Ja dati ir ievadīti nepilnīgi, dažkārt tiks parādīti kļūdas ziņojumi. Tomēr kļūdas ziņojumu neparādīšanās negarantē aprēķinu pareizību, jo ne vienmēr ir iespējams pārbaudīt, vai dati ir pilnīgi. Ja zaļajā laukā neparādās nekāds rezultāts, var pieņemt, ka kādu datu vēl trūkst.</t>
  </si>
  <si>
    <t>Īpaša uzmanība jāpievērš tam, lai dati atbilstu norādītajām mērvienībām.</t>
  </si>
  <si>
    <t>Kļūdas ziņojumi parasti ir ļoti īsi vietas trūkuma dēļ. Svarīgākie kļūdu paziņojumi ir šādi:</t>
  </si>
  <si>
    <t>nepilnīgi!</t>
  </si>
  <si>
    <t>Tas nozīmē, ka dati nav pietiekami aprēķina veikšanai (piemēram, kādam no gadiem nav norādīts emisijas faktors).</t>
  </si>
  <si>
    <t>nesaskanīgas!</t>
  </si>
  <si>
    <t>Izraudzītās mērvienības ir nesaskanīgas, un aprēķini, kuru pamatā ir saistītie ievaddati, būs nepareizi.</t>
  </si>
  <si>
    <t>negatīva!</t>
  </si>
  <si>
    <t>Šajā aprēķinā nedrīkst būt negatīvu vērtību.</t>
  </si>
  <si>
    <t>Manuāla ievade!</t>
  </si>
  <si>
    <t>Dati jāievada manuāli, jo parametra automātiska aprēķināšana nav iespējama.</t>
  </si>
  <si>
    <t>Ievade A.III.3!</t>
  </si>
  <si>
    <t>Šīs ir atsauces uz dokumenta sadaļām. Tas nozīmē, ka norādītajās sadaļās trūkst datu.</t>
  </si>
  <si>
    <t>Krāsu kodi un fonti:</t>
  </si>
  <si>
    <t>Melns teksts treknrakstā:</t>
  </si>
  <si>
    <t>Ar šādu tekstu apraksta ievadāmos datus.</t>
  </si>
  <si>
    <t>Mazāka lieluma teksts kursīvā:</t>
  </si>
  <si>
    <t xml:space="preserve">Ar šādu tekstu tiek sniegti sīkāki paskaidrojumi. </t>
  </si>
  <si>
    <t>Dzeltenajos laukos dati jāievada obligāti. Tomēr, ja lauks attiecīgajai iekārtai nav relevants, dati nav jāievada.</t>
  </si>
  <si>
    <t>Gaiši dzelteni lauki nozīmē, ka datu ievade tajos nav obligāta.</t>
  </si>
  <si>
    <t>Zaļos laukos tiek parādīti automātiski aprēķināti rezultāti. Teksts sarkanā krāsā ir kļūdas ziņojumi (trūkst datu u. c.).</t>
  </si>
  <si>
    <t>Ēnotajos laukos datu ievade nav relevanta, jo dati ir ievadīti citos laukos.</t>
  </si>
  <si>
    <t>Pelēki ēnotie lauki jāaizpilda dalībvalstīm pirms šīs veidnes pielāgotās versijas publicēšanas.</t>
  </si>
  <si>
    <t>Gaiši pelēkās joslas ir paredzētas navigācijai un hipersaitēm.</t>
  </si>
  <si>
    <t>Navigācijas daļā katras lapas augšā ir hipersaites ātrai pārejai uz konkrētām ievaddatu sadaļām. Pirmā rinda (“Saturs”, “Iepriekšējā lapa”, “Nākamā lapa”, “Kopsavilkums”) un punkti “Lapas sākums” un “Lapas beigas” ir visām lapām vienādi. Atkarībā no konkrētās lapas ir pievienoti vēl citi izvēlnes elementi. Ja kādas hipersaites fona krāsa mainās uz sarkanu, tas nozīmē, ka attiecīgajā sadaļā trūkst datu (ne visās lapās).</t>
  </si>
  <si>
    <t>Šajā veidnē datus var ievadīt tikai dzeltenajos laukos; pārējie lauki ir bloķēti. Tomēr caurredzamības labad nav izmantota parole. Tas ļauj pilnībā aplūkot visas formulas. Ja šo datni izmantojat datu ievadei, iesakām šo aizsardzību saglabāt. Aizsardzību lapām vajadzētu noņemt tikai tam, lai pārbaudītu formulu pareizību. Ieteicams to darīt atsevišķā datnē.</t>
  </si>
  <si>
    <t>Lai formulas aizsargātu pret nejaušām izmaiņām, kas parasti noved pie nepareiziem un maldinošiem rezultātiem, 
ir ārkārtīgi svarīgi NEIZMANTOT darbības “IZGRIEZT” un “IELĪMĒT”.
Ja vēlaties datus pārvietot, vispirms tos NOKOPĒJIET un IELĪMĒJIET un pēc tam nevajadzīgos datus vecajā (nepareizajā) vietā izdzēsiet.</t>
  </si>
  <si>
    <t>Datu lauki nav optimizēti skaitliskiem un citiem formātiem. Tomēr lapu aizsardzība ir ierobežota, lai būtu iespējams izmantot savus formātus. Piemēram, jūs varat izvēlēties, cik zīmes aiz komata parādīt. Zīmju skaits aiz komata principā ir neatkarīgs no aprēķina precizitātes. Principā MS Excel opcijai “Precision as displayed” (“Precizitāte, kā parādīts”) vajadzētu būt deaktivētai. Sīkākai informācijai par šo tematu izmantojiet MS Excel funkciju “Help” (“Palīdzība”).</t>
  </si>
  <si>
    <t>ATRUNA. Visas formulas ir sagatavotas uzmanīgi un rūpīgi. Tomēr nav iespējams pilnīgi izslēgt kļūdas.
Kā aprakstīts iepriekš, ir nodrošināta pilnīga caurredzamība, lai būtu iespējams pārbaudīt aprēķinu derīgumu. Ne šīs datnes autorus, ne Eiropas Komisiju nevar saukt pie atbildības par iespējamu kaitējumu, kuru varētu radīt nepareizi vai maldinoši datnē nodrošināto aprēķinu rezultāti. 
Pilnu atbildību par to, ka kompetentajai iestādei tiek paziņoti pareizi dati, uzņemas šīs datnes lietotājs (t. i., ETS iekārtas operators).</t>
  </si>
  <si>
    <t>Informācija, kas attiecas uz konkrēto dalībvalsti:</t>
  </si>
  <si>
    <t>Šis ziņojums ir jāiesniedz valsts kompetentajai iestādei šādā adresē:</t>
  </si>
  <si>
    <t>Informācijas avoti:</t>
  </si>
  <si>
    <t>ES vietnes:</t>
  </si>
  <si>
    <t>ES tiesību akti:</t>
  </si>
  <si>
    <t xml:space="preserve">http://eur-lex.europa.eu/lv/index.htm </t>
  </si>
  <si>
    <t>Vispārīga informācija par ES ETS:</t>
  </si>
  <si>
    <t>http://ec.europa.eu/clima/policies/ets/index_lv.htm</t>
  </si>
  <si>
    <t>Citas vietnes:</t>
  </si>
  <si>
    <t>Palīdzības dienests:</t>
  </si>
  <si>
    <t>Papildu norādījumi no dalībvalsts:</t>
  </si>
  <si>
    <t xml:space="preserve">&lt;&lt;&lt; Lai pārietu uz nākamo lapu, klikšķiniet šeit &gt;&gt;&gt; </t>
  </si>
  <si>
    <t>Monitoringa metodikas plāna versijas</t>
  </si>
  <si>
    <t>Monitoringa metodikas plāna versiju saraksts</t>
  </si>
  <si>
    <t>Šo lapu izmanto tam, lai sekotu līdzi, vai šī ir monitoringa metodikas plāna jaunākā versija. Katrai monitoringa plāna versijai jābūt unikālam versijas numuram un atsauces datumam.</t>
  </si>
  <si>
    <t>Atkarībā no dalībvalsts prasībām ir iespējams, ka dokumentā tiek izdarīti dažādi atjauninājumi, kompetentajai iestādei un operatoram ar to apmainoties, vai ka versijas reģistrē operators viens pats. Jebkurā gadījumā operatoram būtu jāsaglabā katras monitoringa metodikas plāna versijas kopija.</t>
  </si>
  <si>
    <t>Monitoringa metodikas plāna statuss atsauces datumā jāieraksta slejā “Statuss”. Iespējamie statusi ir “iesniegts verificētājam”, “verificētāja novērtēts”, “iesniegts kompetentajai iestādei (KI)”, “atsūtīts atpakaļ ar piezīmēm”, “apstiprinājusi kompetentā iestāde”, “darba variants” utt.</t>
  </si>
  <si>
    <t>Ailē “Piemērošanas datums” attiecīgā gadījumā norāda datumu, no kura plānā aprakstītā monitoringa metodika ir piemērojama.</t>
  </si>
  <si>
    <t>Šajā dokumentā ir vairākas atsauces uz ārējām datnēm. Lūdzam ņemt vērā, ka visa tajās ietvertā informācija joprojām ir monitoringa metodikas plāna neatņemama sastāvdaļa.</t>
  </si>
  <si>
    <t>Versijas Nr.</t>
  </si>
  <si>
    <t>Atsauces datums</t>
  </si>
  <si>
    <t>Statuss atsauces datumā</t>
  </si>
  <si>
    <t>Piemērošanas diena</t>
  </si>
  <si>
    <t>Nodaļas, kurās veiktas izmaiņas. 
Īss izmaiņu skaidrojums</t>
  </si>
  <si>
    <t>DATI PAR IEKĀRTU</t>
  </si>
  <si>
    <t>Iekārtas identifikācija</t>
  </si>
  <si>
    <t>Piekrišana izmantot šajā datnē iekļautos datus</t>
  </si>
  <si>
    <t>Kompetentā iestāde šajā datnē iekļauto informāciju izmantos tam, lai noteiktu iedalāmās bezmaksas kvotas saskaņā ar ES ETS direktīvas 10.a pantu, un Eiropas Komisija — lai atjauninātu līmeņatzīmju vērtības. Turklāt šī informācija var tikt daļēji vai pilnīgi paziņota Eiropas Komisijai, ja tā to pieprasa, lai būtu iespējams rūpīgi pārbaudīt valsts īstenošanas pasākumus saskaņā ar ES ETS direktīvas 11. panta 1. punktu.</t>
  </si>
  <si>
    <t>Apstipriniet, ka piekrītat šajā monitoringa metodikas plānā ietvertās informācijas izmantošanai.</t>
  </si>
  <si>
    <t>Ziņas par operatoru</t>
  </si>
  <si>
    <t>Operatora nosaukums</t>
  </si>
  <si>
    <t>Dalībvalsts</t>
  </si>
  <si>
    <t>Emisiju tirdzniecības atļaujas numurs</t>
  </si>
  <si>
    <t>dalībvalsts/KI kods</t>
  </si>
  <si>
    <t>Kompetentā iestāde</t>
  </si>
  <si>
    <t>Ziņas par iekārtu</t>
  </si>
  <si>
    <t>Iekārtas nosaukums un objekts, kurā tā atrodas:</t>
  </si>
  <si>
    <t>Objekta nosaukums:</t>
  </si>
  <si>
    <t>Iekārtas reģistra ID (kā VĪP):</t>
  </si>
  <si>
    <t>Tas parasti ir naturāls skaitlis — kods, kas atšķirīgs no reģistrā (EUTL) izmantotā atļaujas identifikatora.</t>
  </si>
  <si>
    <t xml:space="preserve">Piemēram, ja reģistra ID ir BE000000000123456, ievadiet šeit 123456. Kopā ar c) punktā norādītās dalībvalsts kodu šis reģistra ID (unikālais ID) tiks automātiski attēlots iv) punktā. </t>
  </si>
  <si>
    <t>Unikālais ID:</t>
  </si>
  <si>
    <t>Norādīt jebkādus dalībvalstij specifiskus norādījumus par iekārtu nosaukumiem.</t>
  </si>
  <si>
    <t>Iekārtas objekta adrese / atrašanās vieta:</t>
  </si>
  <si>
    <t>Adrese (1. rinda):</t>
  </si>
  <si>
    <t>Adrese (2. rinda):</t>
  </si>
  <si>
    <t>Pilsēta:</t>
  </si>
  <si>
    <t>Novads:</t>
  </si>
  <si>
    <t>Pasta indekss:</t>
  </si>
  <si>
    <t>Valsts:</t>
  </si>
  <si>
    <t>Norādīt jebkādus dalībvalstij specifiskus norādījumus par koordinātām.</t>
  </si>
  <si>
    <t xml:space="preserve">Kontaktinformācija </t>
  </si>
  <si>
    <t>Ar ko varam sazināties par jūsu monitoringa metodikas plānu?</t>
  </si>
  <si>
    <t xml:space="preserve">Mums noderēs iespēja jebkādus jautājumus par jūsu monitoringa plānu tieši uzdot konkrētai personai. Norādītajām personām ir jābūt pilnvarotām rīkoties operatora vārdā. </t>
  </si>
  <si>
    <t>Galvenā kontaktpersona:</t>
  </si>
  <si>
    <t>Uzruna:</t>
  </si>
  <si>
    <t>Vārds:</t>
  </si>
  <si>
    <t>Uzvārds:</t>
  </si>
  <si>
    <t>Amata nosaukums:</t>
  </si>
  <si>
    <t>Organizācijas nosaukums (ja organizācija nav operators):</t>
  </si>
  <si>
    <t>Tālr.:</t>
  </si>
  <si>
    <t>E-pasta adrese:</t>
  </si>
  <si>
    <t>Alternatīva kontaktpersona:</t>
  </si>
  <si>
    <t>Apakšiekārtu saraksts</t>
  </si>
  <si>
    <t>Apraksts</t>
  </si>
  <si>
    <t>Tehniskie savienojumi</t>
  </si>
  <si>
    <t>IEKĀRTAS APRAKSTS</t>
  </si>
  <si>
    <t>Produkta līmeņatzīmes apakšiekārtas</t>
  </si>
  <si>
    <t>Statuss “pakļautība nopietnam oglekļa emisiju pārvirzes riskam” (“OEP”) ir balstīts uz &lt;ADD REFERENCE TO CLL ACT&gt;.</t>
  </si>
  <si>
    <t>Katras apakšiekārtas nosaukumu var norādīt tikai vienu reizi. Pretējā gadījumā dažas šīs veidnes daļas nedarbosies pareizi.</t>
  </si>
  <si>
    <t>Ir ļoti svarīgi, lai šeit ievadītie dati būtu pareizi, jo tie ietekmē visu turpmāko datu ievadi attiecībā uz apakšiekārtām.</t>
  </si>
  <si>
    <t>Nr.</t>
  </si>
  <si>
    <t>Produktu veids</t>
  </si>
  <si>
    <t>Pakļauta OEP?</t>
  </si>
  <si>
    <t>Apakšiekārtas ar alternatīvajām pieejām</t>
  </si>
  <si>
    <t>Katrai alternatīvajai pieejai var būt maksimāli divas apakšiekārtas — viena apakšiekārta, kas pakļauta ievērojamam oglekļa emisiju pārvirzes riskam, un otra, kas šādam riskam pakļauta nav.</t>
  </si>
  <si>
    <t>Šim noteikumam ir izņēmums: izmērāma siltuma gadījumā nosaka trešo apakšiekārtu centralizētajai siltumapgādei.</t>
  </si>
  <si>
    <t>Par katra veida apakšiekārtu norādiet, vai tā jūsu iekārtai ir relevanta vai ne. Neatstājiet dzeltenos laukus neaizpildītus.</t>
  </si>
  <si>
    <t>Šis atbrīvojums ir piemērojams tad, ja vismaz 95 % ielaides, izlaides un emisiju ir vai nu statuss “OEP” vai “bez OEP”.</t>
  </si>
  <si>
    <t>Apakšiekārtas veids</t>
  </si>
  <si>
    <t>Relevanta?</t>
  </si>
  <si>
    <t>Iekārtas apraksts</t>
  </si>
  <si>
    <t>Iekārtas apraksts, kurā norādīti arī galvenie procesi</t>
  </si>
  <si>
    <t>Atsauce uz jaunāko apstiprināto monitoringa plānu:</t>
  </si>
  <si>
    <t>Atsauce uz plūsmas diagrammu:</t>
  </si>
  <si>
    <t>Iekārtas tehniskie elementi; norāda emisijas avotus, kā arī blokus, kas ražo un patērē siltumu.</t>
  </si>
  <si>
    <t>Visas enerģijas un materiālu plūsmas, konkrētāk, avota plūsmas, emisijas avotus, izmērāmā un neizmērāmā siltuma plūsmas, elektroenerģijas plūsmas (attiecīgā gadījumā) un atlikumgāzu plūsmas.</t>
  </si>
  <si>
    <t>Mērpunkti un skaitītāji.</t>
  </si>
  <si>
    <t>Apakšiekārtu robežas, arī sadalījums starp apakšiekārtām, kuras izmanto nozarēs, ko uzskata par pakļautām ievērojamam oglekļa emisiju pārvirzes riskam, un apakšiekārtām, ko izmanto citās nozarēs, balstoties uz NACE 2. red. vai PRODCOM (2010);</t>
  </si>
  <si>
    <t>Sarežģītākos gadījumos F un G lapas a) sadaļas iii. punktā par katru relevanto apakšiekārtu jāsniedz sīkākas plūsmas diagrammas.</t>
  </si>
  <si>
    <t>(Mazāku) attiecīgās plūsmas diagrammas attēlu iekļaujiet arī šajā logā.</t>
  </si>
  <si>
    <t>Savienojumi ar citām ES ETS iekārtām vai ETS neaptvertām vienībām</t>
  </si>
  <si>
    <t>Ierakstiet informāciju, kas ļaus noteikt tehniskos savienojumus ar jūsu iekārtu:</t>
  </si>
  <si>
    <t>Šī informācija kompetentajai iestādei ir vajadzīga tāpēc, lai nodrošinātu sniegto datu konsekvenci un nepieļautu iedales datu divkāršu uzskaiti.</t>
  </si>
  <si>
    <t>Relevanti ir tikai gadījumi, kad izmērāms siltums, atlikumgāzes vai CO2 oglekļa uztveršanas vai uzglabāšanas vajadzībām šķērso iekārtas robežas.</t>
  </si>
  <si>
    <t>“Imports” nozīmē, ka kaut kas nonāk šajā ziņojumā aplūkotās iekārtas robežās, bet “eksports” — ka kaut kas šīs robežas atstāj.</t>
  </si>
  <si>
    <t>Tas neattiecas uz materiālu un/vai enerģijas plūsmām starp apakšiekārtām, izņemot siltumu, kas rodas, ražojot slāpekļskābi.</t>
  </si>
  <si>
    <t>Savienojuma veidu varianti ir šādi:</t>
  </si>
  <si>
    <t>Izmērāms siltums</t>
  </si>
  <si>
    <t>Atlikumgāze</t>
  </si>
  <si>
    <t>Pārvietotais CO2 ģeoloģiskai uzglabāšanai (CCS)</t>
  </si>
  <si>
    <t>pārvietotais CO2 izmantošanai iekārtā (CCU)</t>
  </si>
  <si>
    <t>Plūsmas virziena varianti ir šādi (attiecībā pret iekārtu, uz kuru attiecas šis ziņojums):</t>
  </si>
  <si>
    <t>Imports (uz šo iekārtu)</t>
  </si>
  <si>
    <t>Eksports (no šīs iekārtas)</t>
  </si>
  <si>
    <t>Īpašs gadījums — slāpekļskābes ražošana:</t>
  </si>
  <si>
    <t>Lai norādītu, ka jūsu iekārta izmanto siltumu, kas rodas, ražojot slāpekļskābi, izvēlieties šo variantu.</t>
  </si>
  <si>
    <t>Norādiet to pat tad, ja slāpekļskābes ražošana notiek jūsu iekārtā, nevis tikai tad, ja jūsu iekārta ir ar šādu iekārtu savienota.</t>
  </si>
  <si>
    <t>Šī informācija ir relevanta siltuma bilances noteikšanai (lapa "E_EnergyFlows", II sadaļa).</t>
  </si>
  <si>
    <t>Iekārtas vai vienības nosaukums</t>
  </si>
  <si>
    <t>Vienības veids</t>
  </si>
  <si>
    <t>Savienojuma veids</t>
  </si>
  <si>
    <t>Plūsmas virziens</t>
  </si>
  <si>
    <t>Attiecīgā gadījumā ievadiet papildu informāciju par šīm savienotajām iekārtām:</t>
  </si>
  <si>
    <t>Ja savienoto iekārtu aptver ES ETS un ES ETS to aptvēra jau pirms 2019. gada 30. jūnija attiecībā uz pirmo iedales periodu un pirms 2024. gada 30. jūnija attiecībā uz otro iedales periodu, obligāti jānorāda iekārtas ID.</t>
  </si>
  <si>
    <t>CITL izmantotais iekārtas ID</t>
  </si>
  <si>
    <t>Kontaktpersonas vārds</t>
  </si>
  <si>
    <t>(E-pasta) adrese</t>
  </si>
  <si>
    <t>Tālruņa numurs</t>
  </si>
  <si>
    <t>Metodes iekārtas līmenī</t>
  </si>
  <si>
    <t>Procedūras</t>
  </si>
  <si>
    <t>Metodes un procedūras iekārtas līmenī</t>
  </si>
  <si>
    <t>Ieraksti šajā sadaļā ir relevanti tikai tad, ja iekārtai ir vairāk nekā viena apakšiekārta UN ir fiziski bloki, ko izmanto vairāk nekā viena apakšiekārta. Ja tā nav, pārejiet pie II sadaļas.</t>
  </si>
  <si>
    <t>Iekārtu fiziskās daļas, ko izmanto vairāk nekā vienā apakšiekārtā</t>
  </si>
  <si>
    <t>Attiecībā uz katru daļu vai bloku izvēlieties visas relevantās apakšiekārtas no nolaižamajiem sarakstiem, kuros pieejamas visas apakšiekārtas, kas izraudzītas C lapas I sadaļā.</t>
  </si>
  <si>
    <t>Bloki, kurus izmanto tikai vienā apakšiekārtā, nav jāuzskaita šeit, bet detalizēti jāapraksta relevantajai apakšiekārtai veltītajā a) sadaļā F un G lapā.</t>
  </si>
  <si>
    <t>Piemēram, ja katls ražo izmērāmu siltumu, ko patērē divas produkta līmeņatzīmes apakšiekārtas, tas šeit jānorāda un šīs divas apakšiekārtas jāizvēlas no nolaižamās izvēlnes. Ja siltumu patērē tikai viena no šīm divām apakšiekārtām, šeit nekas nav jāievada; tad informācija norādāma F lapas I sadaļas a) punktā.</t>
  </si>
  <si>
    <t>Atsauce</t>
  </si>
  <si>
    <t>Iekārtas fiziskā daļa vai bloks</t>
  </si>
  <si>
    <t>Relevantās apakšiekārtas</t>
  </si>
  <si>
    <t>Metodes, ar kurām iekārtu daļas un to emisijas attiecina uz attiecīgajām apakšiekārtām:</t>
  </si>
  <si>
    <t>Ja relevantās metodes ir pietiekami sīki aprakstītas visu relevanto apakšiekārtu F un G lapas a) punktā, vienkārši to šeit norādiet.</t>
  </si>
  <si>
    <t>Ja šī informācija ir sniegta ārējās datnēs, sniedziet atsauci uz tām.</t>
  </si>
  <si>
    <t>Atsauce uz ārējām datnēm (attiecīgā gadījumā)</t>
  </si>
  <si>
    <t>Metode, ar kuru novērš datu iztrūkumus un divkāršu uzskaiti</t>
  </si>
  <si>
    <t>Attiecīgā gadījumā un tādā mērā, kādā tas iespējams, atsaucieties uz atbilstošajām procedūrām MZR monitoringa plānā un integrējiet tās šajā sadaļā.</t>
  </si>
  <si>
    <t>Sniedziet atsauci uz procedūru, ko iekārtā izmanto monitoringa un ziņošanas pienākumu piešķiršanas pārvaldībai un atbildīgo darbinieku kompetenču pārvaldībai.</t>
  </si>
  <si>
    <t>Ja aprakstam ar šeit atvēlēto vietu nepietiek, var sniegt atsauci uz pievienotu datni (tādā gadījumā šeit norādiet precīzu datnes nosaukumu).</t>
  </si>
  <si>
    <t>Procedūras nosaukums</t>
  </si>
  <si>
    <t>Procedūras atsauce</t>
  </si>
  <si>
    <t>Atsauce uz diagrammu (attiecīgā gadījumā)</t>
  </si>
  <si>
    <t xml:space="preserve">Īss procedūras apraksts    </t>
  </si>
  <si>
    <t>Atbildīgais postenis vai struktūrvienība</t>
  </si>
  <si>
    <t>Vieta, kur glabājas ieraksti</t>
  </si>
  <si>
    <t>Izmantotās IT sistēmas nosaukums (attiecīgā gadījumā)</t>
  </si>
  <si>
    <t>Piemēroto EN standartu vai citu standartu saraksts (attiecīgā gadījumā)</t>
  </si>
  <si>
    <t>Sniedziet atsauci uz procedūru, pēc kuras regulāri izvērtē monitoringa metodikas plāna piemērotību saskaņā ar 9. panta 1. punktu.</t>
  </si>
  <si>
    <t>Šai procedūrai katrā ziņā jānodrošina, ka ir ieviestas monitoringa metodes visu to IV pielikumā uzskaitīto datu ieguvei, kas iekārtai ir relevanti, un ka tiek izmantoti vispareizākie pieejamie datu avoti saskaņā ar VII pielikuma 4. iedaļu.</t>
  </si>
  <si>
    <t>Sniedziet atsauci uz datu plūsmas darbību rakstisko procedūru, kas paredzēta 11. panta 2. punktā; skaidrības labad attiecīgos gadījumos sniedziet arī diagrammas.</t>
  </si>
  <si>
    <t>Sniedziet atsauci uz kontroles darbību rakstisko procedūru, kas paredzēta 11. panta 2. punktā; skaidrības labad attiecīgos gadījumos sniedziet arī diagrammas.</t>
  </si>
  <si>
    <t>Kurināmā ielaide</t>
  </si>
  <si>
    <t>Atlikumgāzes</t>
  </si>
  <si>
    <t>Elektroenerģija</t>
  </si>
  <si>
    <t>Enerģijas plūsmas</t>
  </si>
  <si>
    <t>Šīs lapas ievaddaļa</t>
  </si>
  <si>
    <t>Visos aprakstos par metodēm, kas nākamajās iedaļās izmantotas monitorējamo un ziņojamo parametru kvantificēšanai, attiecīgā gadījumā norāda</t>
  </si>
  <si>
    <t>aprēķinu soļus,</t>
  </si>
  <si>
    <t xml:space="preserve">datu avotus, </t>
  </si>
  <si>
    <t xml:space="preserve">aprēķinu formulas, </t>
  </si>
  <si>
    <t xml:space="preserve">relevantos aprēķinu koeficientus ar mērvienībām, </t>
  </si>
  <si>
    <t xml:space="preserve">apstiprinošo datu horizontālas un vertikālas pārbaudes, </t>
  </si>
  <si>
    <t>paraugošanas plānu pamatā esošās procedūras,</t>
  </si>
  <si>
    <t>izmantoto mēraprīkojumu ar atsauci uz relevanto diagrammu un aprakstu, kā tie uzstādīti un uzturēti,</t>
  </si>
  <si>
    <t>to laboratoriju sarakstu, kas veic relevantās analītiskās procedūras.</t>
  </si>
  <si>
    <t>Attiecīgā gadījumā aprakstam jāietver vienkāršotā nenoteiktības novērtējuma rezultāts saskaņā ar 7. panta 2. punktu.</t>
  </si>
  <si>
    <t>Plānā pie katras relevantās aprēķinu formulas ietver vienu piemēru ar reāliem datiem.</t>
  </si>
  <si>
    <t>Kurināmā ielaides plūsmas</t>
  </si>
  <si>
    <t>Tieši VĪP datu vākšanas vajadzībām šai sadaļai vajadzētu aptvert visus datus, kas iekļauti bāzlīnijas datu vākšanas veidnes E lapas I sadaļā.</t>
  </si>
  <si>
    <t>Informācija par izmantoto metodiku</t>
  </si>
  <si>
    <t>Šeit izvēlieties</t>
  </si>
  <si>
    <t>Tā kā var būt vairāk nekā viens datu avots, veidnē var norādīt līdz trīs avotiem. Ja izmantoti vēl citi avoti, norādiet trīs galvenos avotus un citas ziņas sniedziet metodikas aprakstā.</t>
  </si>
  <si>
    <t>Datu avots</t>
  </si>
  <si>
    <t>Cits datu avots (attiecīgā gadījumā)</t>
  </si>
  <si>
    <t>Enerģētiskais saturs</t>
  </si>
  <si>
    <t>Izmantotās metodikas apraksts</t>
  </si>
  <si>
    <t>Vai ir ievērota hierarhiskā kārtība?</t>
  </si>
  <si>
    <t xml:space="preserve"> Ja nav, kāpēc nav?</t>
  </si>
  <si>
    <t>Tehniska neiespējamība: izmantot labākus datu avotus ir tehniski neiespējami.</t>
  </si>
  <si>
    <t>Pārmērīgas izmaksas: labāku datu avotu izmantošana radītu pārmērīgas izmaksas.</t>
  </si>
  <si>
    <t>Sīkākas ziņas par jebkādām atkāpēm no hierarhijas</t>
  </si>
  <si>
    <t>Izmērāmais siltums iekārtas līmenī</t>
  </si>
  <si>
    <t>Izmērāma siltuma plūsmas (imports, eksports, patēriņš un ražošana)</t>
  </si>
  <si>
    <t>Tieši VĪP datu vākšanas vajadzībām šai sadaļai vajadzētu aptvert visus datus, kas iekļauti bāzlīnijas datu vākšanas veidnes E lapas II sadaļā.</t>
  </si>
  <si>
    <t>Vai iekārtai ir relevantas izmērāma siltuma plūsmas?</t>
  </si>
  <si>
    <t>Attiecībā uz visām izmērāmā siltuma plūsmām tālāk norādiet</t>
  </si>
  <si>
    <t>Piemēram, ja siltums tiek importēts un patērēts iekārtā, importētās plūsmas var būt mērītas ar instrumentiem, kas pakļauti valsts reglamentētai metroloģiskajai kontrolei (4.5. iedaļas a) punkts), savukārt patērētās plūsmas var būt mērītas ar citiem instrumentiem, kas ir operatora kontrolē (4.5. iedaļas b) punkts);</t>
  </si>
  <si>
    <t>Izmērāma siltuma plūsmu kvantificēšana</t>
  </si>
  <si>
    <t>Neto izmērāmā siltuma plūsmas</t>
  </si>
  <si>
    <t>Atsauce uz ārēju datni (attiecīgā gadījumā)</t>
  </si>
  <si>
    <t>Atlikumgāzu bilance iekārtas līmenī</t>
  </si>
  <si>
    <t>Atlikumgāzu plūsmas (imports, eksports, patēriņš un ražošana)</t>
  </si>
  <si>
    <t>Tieši VĪP datu vākšanas vajadzībām šai sadaļai vajadzētu aptvert visus datus, kas iekļauti bāzlīnijas datu vākšanas veidnes E lapas III sadaļā.</t>
  </si>
  <si>
    <t>Vai iekārtai ir relevantas atlikumgāzu plūsmas?</t>
  </si>
  <si>
    <t>Attiecībā uz visām atlikumgāzu plūsmām tālāk norādiet</t>
  </si>
  <si>
    <t>Atlikumgāzu plūsmu kvantificēšana</t>
  </si>
  <si>
    <t>Atlikumgāzu enerģētiskais saturs</t>
  </si>
  <si>
    <t>Elektroenerģija iekārtas līmenī</t>
  </si>
  <si>
    <t>Elektroenerģijas plūsmas (imports, eksports, patēriņš un ražošana)</t>
  </si>
  <si>
    <t>Tieši VĪP datu vākšanas vajadzībām šai sadaļai vajadzētu aptvert visus datus, kas iekļauti bāzlīnijas datu vākšanas veidnes E lapas IV sadaļā.</t>
  </si>
  <si>
    <t>Vai šajā iekārtā tiek ražota elektroenerģija?</t>
  </si>
  <si>
    <t>Enerģijas plūsmu kvantificēšana</t>
  </si>
  <si>
    <t>Lapa “ProductBM” — APAKŠIEKĀRTU DATI, KAS SAISTĪTI AR PRODUKTA LĪMEŅATZĪMĒM</t>
  </si>
  <si>
    <t>Navigācijas joslā lapas augšā ir tikai saites uz apakšiekārtām, kas uzskaitītas C lapas I sadaļā.</t>
  </si>
  <si>
    <t>Produkta LA apakšiekārtas</t>
  </si>
  <si>
    <t>Apakšiekārta ar produkta līmeņatzīmi:</t>
  </si>
  <si>
    <t>Produkta līmeņatzīmes apakšiekārtas nosaukums parādās automātiski saskaņā ar lapā "C_InstallationDescription" ievadītajiem datiem.</t>
  </si>
  <si>
    <t>Apakšiekārtas sistēmas robežas</t>
  </si>
  <si>
    <t xml:space="preserve">kādi tehniskie bloki tajās ietilpst; </t>
  </si>
  <si>
    <t xml:space="preserve">kādi procesi tajās tiek veikti; </t>
  </si>
  <si>
    <t>kādi ielaides materiāli un kurināmie ir attiecināti uz kuru apakšiekārtu un</t>
  </si>
  <si>
    <t>kādi produkti un izlaide ir attiecināti uz kuru apakšiekārtu.</t>
  </si>
  <si>
    <t>Ja šī informācija jau pietiekami detalizēti sniegta C lapas II sadaļā, vienkārši sniedziet atsauci uz šo sadaļu un pārejiet pie nākamajiem punktiem.</t>
  </si>
  <si>
    <t>Atsauce uz atsevišķu detalizētu plūsmas diagrammu (attiecīgā gadījumā)</t>
  </si>
  <si>
    <t>Ja apakšiekārta ir sarežģītāka, sniedziet detalizētu plūsmas diagrammu, ja tāda jau nav iekļauta i. apakšpunktā.</t>
  </si>
  <si>
    <t>Ikgadējo ražošanas (= darbības) līmeņu noteikšanas metode</t>
  </si>
  <si>
    <t>Tieši VĪP datu vākšanas vajadzībām šai sadaļai vajadzētu aptvert visus datus, kas iekļauti bāzlīnijas datu vākšanas veidnes F lapas a) punktā.</t>
  </si>
  <si>
    <t>Produktu daudzumi</t>
  </si>
  <si>
    <t>Ikgadējie produktu daudzumi</t>
  </si>
  <si>
    <t>Īpašas ziņošanas prasības:</t>
  </si>
  <si>
    <t>Attiecībā uz dažām produkta līmeņatzīmēm ir jāziņo specifiska informācija (piem., CWT vērtības). Attiecīgā gadījumā šeit parādīsies automātisks ziņojums.</t>
  </si>
  <si>
    <t>Ja iekārta nav bijusi ekspluatācijā visus gadus, sniedziet attiecīgus pierādījumus un attiecīgā gadījumā aprakstiet, kā noteikts normālas ekspluatācijas sākums.</t>
  </si>
  <si>
    <t>Apraksts, ar kādu metodi tiek sekots līdzi saražotajiem produktiem</t>
  </si>
  <si>
    <t>Kurināmā un elektroenerģijas apmaināmība:</t>
  </si>
  <si>
    <t>Tieši VĪP datu vākšanas vajadzībām šai sadaļai vajadzētu aptvert visus datus, kas iekļauti bāzlīnijas datu vākšanas veidnes F lapas c) punktā.</t>
  </si>
  <si>
    <t>Attiecīgā gadījumā šeit parādīsies automātisks ziņojums, ka jāievada dati, lai ņemtu vērā kurināmā un elektroenerģijas apmaināmību.</t>
  </si>
  <si>
    <t>Relevantais elektroenerģijas patēriņš</t>
  </si>
  <si>
    <t>Vai ir relevantas no ETS neaptvertām iekārtām vai vienībām importētas izmērāma siltuma plūsmas?</t>
  </si>
  <si>
    <t>Tieši VĪP datu vākšanas vajadzībām šai sadaļai vajadzētu aptvert visus datus, kas iekļauti bāzlīnijas datu vākšanas veidnes F lapas d) punktā un k) punkta iv. apakšpunktā.</t>
  </si>
  <si>
    <t>Aprakstiet, kā tiek noteikts, ka siltuma izcelsme ir ārpus ETS un ka tas tiek patērēts šīs apakšiekārtas sistēmas robežās.</t>
  </si>
  <si>
    <t>Dati, kas vajadzīgi, lai noteiktu līmeņatzīmju uzlabošanas rādītāju saskaņā ar direktīvas 10.a panta 2. punktu.</t>
  </si>
  <si>
    <t>Tieši attiecināmās emisijas</t>
  </si>
  <si>
    <t>Tieši attiecināmo emisiju attiecināšana</t>
  </si>
  <si>
    <t>Tieši VĪP datu vākšanas vajadzībām šai sadaļai vajadzētu aptvert visus datus, kas iekļauti bāzlīnijas datu vākšanas veidnes F lapas g) punktā.</t>
  </si>
  <si>
    <t>emisijas no atlikumgāzēm, kas IMPORTĒTAS no citām iekārtām vai apakšiekārtām un patērētas šajā apakšiekārtā, norādāmas nevis šeit, bet gan f) punktā.</t>
  </si>
  <si>
    <t>Aprakstā jāiekļauj pienācīga atsauce uz jaunāko apstiprināto MZR atbilstīgo monitoringa plānu, un visu avota plūsmu un emisiju nosaukumiem jābūt vienādiem.</t>
  </si>
  <si>
    <t>Vai ir relevantas vēl citas iekšējas avota plūsmas?</t>
  </si>
  <si>
    <t>Tieši VĪP datu vākšanas vajadzībām šai sadaļai vajadzētu aptvert visus datus, kas iekļauti bāzlīnijas datu vākšanas veidnes F lapas i) punktā.</t>
  </si>
  <si>
    <t>Attiecīgā gadījumā šeit aprakstiet, kā tiek monitorēti atbilstošie daudzumi, it sevišķi tad, ja tas nav jau norādīts MZR atbilstīgajā monitoringa plānā.</t>
  </si>
  <si>
    <t>Importētie vai eksportētie daudzumi</t>
  </si>
  <si>
    <t>Emisijas faktors vai oglekļa saturs</t>
  </si>
  <si>
    <t>Biomasas saturs</t>
  </si>
  <si>
    <t>Vai ir relevants importētais vai eksportētais pārvietotais CO2?</t>
  </si>
  <si>
    <t>Tieši VĪP datu vākšanas vajadzībām šai sadaļai vajadzētu aptvert visus datus, kas iekļauti bāzlīnijas datu vākšanas veidnes F lapas j) punktā.</t>
  </si>
  <si>
    <t>Kurināmo ielaide šajā apakšiekārtā un relevantais emisijas faktors</t>
  </si>
  <si>
    <t>Tieši VĪP datu vākšanas vajadzībām šai sadaļai vajadzētu aptvert visus datus, kas iekļauti bāzlīnijas datu vākšanas veidnes F lapas h) punktā.</t>
  </si>
  <si>
    <t>Jēdziens “kurināmais” apzīmē jebkuru avota plūsmu saskaņā ar MZR, kas ir sadedzināma un kam var noteikt zemāko siltumspēju.</t>
  </si>
  <si>
    <t>Svērto emisijas faktoru nosaka, kumulatīvās emisijas no kurināmajiem (arī tiem, ko izmanto izmērāma siltuma ražošanai) dalot ar kopējo enerģētisko saturu. Turklāt svērtajam emisijas faktoram attiecīgā gadījumā būtu jāietver arī emisijas no attiecīgo dūmgāzu attīrīšanas.</t>
  </si>
  <si>
    <t>Svērtais emisijas faktors</t>
  </si>
  <si>
    <t>Šajā apakšiekārtā importētais un no tās eksportētais izmērāmais siltums</t>
  </si>
  <si>
    <t>Tieši VĪP datu vākšanas vajadzībām šai sadaļai vajadzētu aptvert visus datus, kas iekļauti bāzlīnijas datu vākšanas veidnes F lapas k) punktā.</t>
  </si>
  <si>
    <t>Vai šai apakšiekārtai ir relevantas izmērāma siltuma plūsmas?</t>
  </si>
  <si>
    <t>Importētais izmērāmais siltums</t>
  </si>
  <si>
    <t>Izmērāmais siltums no pulpas</t>
  </si>
  <si>
    <t>Izmērāmais siltums no slāpekļskābes</t>
  </si>
  <si>
    <t>Eksportētais izmērāmais siltums</t>
  </si>
  <si>
    <t>Tam vajadzētu aptvert katra izmērāmā siltuma plūsmas veida emisijas faktoru.</t>
  </si>
  <si>
    <t>Vai ir relevantas no pulpu ražojošām apakšiekārtām importētas izmērāma siltuma plūsmas?</t>
  </si>
  <si>
    <t>Šīs apakšiekārtas atlikumgāzu bilance</t>
  </si>
  <si>
    <t>Tieši VĪP datu vākšanas vajadzībām šai sadaļai vajadzētu aptvert visus datus, kas iekļauti bāzlīnijas datu vākšanas veidnes F lapas l) punktā.</t>
  </si>
  <si>
    <t>Vai atlikumgāzes ir šai apakšiekārtai relevantas?</t>
  </si>
  <si>
    <t>Attiecībā uz katra veida atlikumgāzi, kas saražota, patērēta (arī sadedzināta lāpā drošības apsvērumu dēļ), sadedzināta lāpā (izņemot sadedzināšanu drošības apsvērumu dēļ), importēta un eksportēta, norādiet</t>
  </si>
  <si>
    <t>Radušās atlikumgāzes</t>
  </si>
  <si>
    <t>Emisijas faktors</t>
  </si>
  <si>
    <t>Patērētās atlikumgāzes</t>
  </si>
  <si>
    <t>Lāpā sadedzinātās atlikumgāzes (ne drošības apsvērumu dēļ)</t>
  </si>
  <si>
    <t>Importētās atlikumgāzes</t>
  </si>
  <si>
    <t>Eksportētās atlikumgāzes</t>
  </si>
  <si>
    <t>Te būtu jāiekļauj informācija par visu veidu atlikumgāzēm, kas norādītas iepriekš.</t>
  </si>
  <si>
    <t>Ja jūsu iekārtai ir relevanta sadedzināšana lāpā, paskaidrojiet, kā sadedzināšana lāpā drošības apsvērumu dēļ nošķirta no citas sadedzināšanas lāpā.</t>
  </si>
  <si>
    <t>Lapa “Fall-back” — AR ALTERNATĪVAJĀM (FALL-BACK) APAKŠIEKĀRTĀM SAISTĪTIE APAKŠIEKĀRTU DATI</t>
  </si>
  <si>
    <t>Navigācijas joslā ir tikai saites uz apakšiekārtām, kas atzīmētas kā relevantas C lapas I sadaļā.</t>
  </si>
  <si>
    <t>Alternatīvās apakšiekārtas</t>
  </si>
  <si>
    <t>Alternatīvās apakšiekārta:</t>
  </si>
  <si>
    <t>Ikgadējo darbības līmeņu noteikšanas metode</t>
  </si>
  <si>
    <t>Tieši VĪP datu vākšanas vajadzībām šai sadaļai vajadzētu aptvert visus datus, kas iekļauti bāzlīnijas datu vākšanas veidnes G lapas a) punktā.</t>
  </si>
  <si>
    <t xml:space="preserve">Ja izmērāms siltums ir eksportēts uz ETS neaptvertām iekārtām vai vienībām, aprakstiet, kā noteicāt to procesu oglekļa emisiju pārvirzes statusu, kuros šis izmērāmais siltums patērēts. Ciktāl iespējams, veiciet sasaisti ar vienībām un iekārtām, ja iespējams, uz šo iekārtu apakšiekārtām, un uzskaitiet attiecīgos NACE un PRODCOM kodus.   </t>
  </si>
  <si>
    <t>Ja ir eksportēts izmērāms siltums centralizētās siltumapgādes vajadzībām, aprakstiet, kā attiecīgos daudzumus noteicāt.</t>
  </si>
  <si>
    <t>Tieši VĪP datu vākšanas vajadzībām šai sadaļai vajadzētu aptvert visus datus, kas iekļauti bāzlīnijas datu vākšanas veidnes G lapas c) punktā.</t>
  </si>
  <si>
    <t xml:space="preserve">izmērāmais siltums: ja siltums tiek ražots tikai šai apakšiekārtai, emisijas šeit var attiecināt tieši, izmantojot kurināmā emisijas. </t>
  </si>
  <si>
    <t>Ja ar kurināmajiem ražo izmērāmu siltumu, kas tiek patērēts vairāk nekā vienā apakšiekārtā (piem., iekārtas siltumcentrāle vai sarežģītāks tvaika tīkls ar vairākiem siltumblokiem), kurināmos iekļauj nevis apakšiekārtas tieši attiecināmajās emisijās, bet gan d) punktā;</t>
  </si>
  <si>
    <t>emisijas, kas saistītas ar izmērāmo siltumu, kurš saražots no atlikumgāzēm, kas importētas no citām iekārtām vai apakšiekārtām un izmantotas šajā apakšiekārtā, norāda nevis šeit, bet gan d) punktā.</t>
  </si>
  <si>
    <t>Tieši VĪP datu vākšanas vajadzībām šai sadaļai vajadzētu aptvert visus datus, kas iekļauti bāzlīnijas datu vākšanas veidnes G lapas d) punktā.</t>
  </si>
  <si>
    <t>Relevants(-a)?</t>
  </si>
  <si>
    <t>Zemākā siltumspēja</t>
  </si>
  <si>
    <t>Atlikumgāzu kurināmā ielaide</t>
  </si>
  <si>
    <t>Saražotais izmērāmais siltums</t>
  </si>
  <si>
    <t>Tieši VĪP datu vākšanas vajadzībām šai sadaļai vajadzētu aptvert visus datus, kas iekļauti bāzlīnijas datu vākšanas veidnes G lapas e) punktā.</t>
  </si>
  <si>
    <t>Saražotais siltums</t>
  </si>
  <si>
    <t>Tieši VĪP datu vākšanas vajadzībām šai sadaļai vajadzētu aptvert visus datus, kas iekļauti bāzlīnijas datu vākšanas veidnes G lapas f) punktā.</t>
  </si>
  <si>
    <t>Vai šai apakšiekārtai ir relevantas citas izmērāma siltuma plūsmas?</t>
  </si>
  <si>
    <t>Neto importētais siltums (citi avoti): te ietilpst siltums, kas importēts no citām iekārtām, vai, ja izmērāmu siltumu patērē vairāk nekā viena apakšiekārta, siltums, kas saražots lokāli un patērēts šajā apakšiekārtā. Izmērāmais siltums, kas importēts no kādas produkta LA apakšiekārtas, pulpas ražošanas, izmērāmais siltums, kas atgūts no kurināmā LA apakšiekārtām vai no atlikumgāzēm, šeit jāiekļauj nebūtu.</t>
  </si>
  <si>
    <t>Siltums no produkta LA: te ietilpst izmērāms siltums, kas eksportēts no produkta LA apakšiekārtas, izņemot izmērāmu siltumu no apakšiekārtām, kurās ražo pulpu.</t>
  </si>
  <si>
    <t>Siltums no pulpas: te ietilpst siltums, kas importēts no apakšiekārtām, kurās tiek ražota pulpa.</t>
  </si>
  <si>
    <t>Siltums no kurināmā LA: te ietilpst izmērāmais siltums, kas atgūts no kurināmā LA apakšiekārtu atlikumsiltuma.</t>
  </si>
  <si>
    <t>Siltums no atlikumgāzēm: te ietilpst izmērāmais siltums, kas iegūts no atlikumgāzēm.</t>
  </si>
  <si>
    <t>Importēts (citi avoti)</t>
  </si>
  <si>
    <t>Neto izmērāmās plūsmas</t>
  </si>
  <si>
    <t>Importēts (no produkta LA)</t>
  </si>
  <si>
    <t>Importēts (no pulpas)</t>
  </si>
  <si>
    <t>Importēts (no kurināmā LA)</t>
  </si>
  <si>
    <t>Importēts (no atlikumgāzēm)</t>
  </si>
  <si>
    <t>Eksportētais siltums</t>
  </si>
  <si>
    <t>CWT (rafinētavu produkti)</t>
  </si>
  <si>
    <t>Kaļķi</t>
  </si>
  <si>
    <t>Dolomītkaļķi</t>
  </si>
  <si>
    <t>Tvaika krekings</t>
  </si>
  <si>
    <t>CWT (aromātiskie savienojumi)</t>
  </si>
  <si>
    <t>Ūdeņradis</t>
  </si>
  <si>
    <t>Sintēzes gāze</t>
  </si>
  <si>
    <t>Etilēnoksīds/etilēnglikoli</t>
  </si>
  <si>
    <t>Vinilhlorīda monomērs (VCM)</t>
  </si>
  <si>
    <t>Lapa “SpecialBM” — SPECIĀLI DATI PAR DAŽĀM PRODUKTA LĪMEŅATZĪMĒM</t>
  </si>
  <si>
    <t>Rīks rafinētavu apakšiekārtu vēsturisko darbības līmeņu aprēķināšanai</t>
  </si>
  <si>
    <t>Šā rīka relevantums jūsu iekārtai:</t>
  </si>
  <si>
    <t>Šis ziņojums tiek automātiski ģenerēts, balstoties uz datiem, ko ievadījāt lapas “C_InstallationDescription” I iedaļā.</t>
  </si>
  <si>
    <t>CWT caurlaiduma dati</t>
  </si>
  <si>
    <t>Bāzei izmanto šādus saīsinājumus:</t>
  </si>
  <si>
    <t>neto svaigais ievadmateriāls</t>
  </si>
  <si>
    <t>reaktora ievadmateriāls (arī reciklēts)</t>
  </si>
  <si>
    <t>produkta ievadmateriāls</t>
  </si>
  <si>
    <t>sintēzes gāzes ražošana POX blokiem</t>
  </si>
  <si>
    <t>CWT funkcija</t>
  </si>
  <si>
    <t>Bāze (kt/a)</t>
  </si>
  <si>
    <t>CWT koeficients</t>
  </si>
  <si>
    <t>Jēlnaftas atmosfēriskā destilācija (destilācija pie atmosfēras spiediena)</t>
  </si>
  <si>
    <t xml:space="preserve">Vakuumdestilācija </t>
  </si>
  <si>
    <t xml:space="preserve">Šķīdinātāja atasfaltēšana </t>
  </si>
  <si>
    <t xml:space="preserve">Viskozitātes samazināšana </t>
  </si>
  <si>
    <t>Termiskais krekings</t>
  </si>
  <si>
    <t xml:space="preserve">Aizkavētā koksēšana </t>
  </si>
  <si>
    <t xml:space="preserve">Fluīdkoksēšana (koksēšana plūstošā slānī) </t>
  </si>
  <si>
    <t xml:space="preserve">Fleksikoksēšana </t>
  </si>
  <si>
    <t xml:space="preserve">Koksa kalcinēšana </t>
  </si>
  <si>
    <t>Plūstošais katalītiskais krekings (katalītiskais krekings plūstošā slānī)</t>
  </si>
  <si>
    <t xml:space="preserve">Cits katalītiskais krekings </t>
  </si>
  <si>
    <t xml:space="preserve">Destilāta/gāzeļļas hidrokrekings </t>
  </si>
  <si>
    <t xml:space="preserve">Atlieku hidrokrekings </t>
  </si>
  <si>
    <t>Jēlbenzīna/benzīna hidroattīrīšana</t>
  </si>
  <si>
    <t xml:space="preserve">Petrolejas/dīzeļdegvielas hidroattīrīšana </t>
  </si>
  <si>
    <t xml:space="preserve">Atlieku hidroattīrīšana </t>
  </si>
  <si>
    <t>VGO hidroattīrīšana</t>
  </si>
  <si>
    <t xml:space="preserve">Ūdeņraža ražošana </t>
  </si>
  <si>
    <t>Katalītiskais riformings</t>
  </si>
  <si>
    <t xml:space="preserve">Alkilēšana </t>
  </si>
  <si>
    <t>C4 izomerizācija</t>
  </si>
  <si>
    <t>C5/C6 izomerizācija</t>
  </si>
  <si>
    <t xml:space="preserve">Oksigenātu ražošana </t>
  </si>
  <si>
    <t xml:space="preserve">Propilēna ražošana </t>
  </si>
  <si>
    <t>Asfalta ražošana</t>
  </si>
  <si>
    <t>Ar polimēriem modificēta asfalta maisīšana</t>
  </si>
  <si>
    <t>Sēra atgūšana</t>
  </si>
  <si>
    <t>Aromātisko savienojumu ekstrahēšana ar šķīdinātājiem</t>
  </si>
  <si>
    <t>Hidrodealkilēšana</t>
  </si>
  <si>
    <t>TDP/TDA</t>
  </si>
  <si>
    <t>Cikloheksāna ražošana</t>
  </si>
  <si>
    <t>Ksilola izomerizācija</t>
  </si>
  <si>
    <t>Paraksilola ražošana</t>
  </si>
  <si>
    <t>Metaksilola ražošana</t>
  </si>
  <si>
    <t>Ftalskābes anhidrīda ražošana</t>
  </si>
  <si>
    <t>Maleīnskābes anhidrīda ražošana</t>
  </si>
  <si>
    <t>Etilbenzola ražošana</t>
  </si>
  <si>
    <t>Kumola ražošana</t>
  </si>
  <si>
    <t>Fenola ražošana</t>
  </si>
  <si>
    <t>Ziežvielu ekstrakcija ar šķīdinātājiem</t>
  </si>
  <si>
    <t>Ziežvielu atvaskošana ar šķīdinātājiem</t>
  </si>
  <si>
    <t>Katalītiskā vaska izomerizācija</t>
  </si>
  <si>
    <t xml:space="preserve">Ziežvielu hidrokrekings </t>
  </si>
  <si>
    <t xml:space="preserve">Vaska ateļļošana </t>
  </si>
  <si>
    <t xml:space="preserve">Ziežvielu/vaska hidroattīrīšana </t>
  </si>
  <si>
    <t>Šķīdinātāju hidroattīrīšana</t>
  </si>
  <si>
    <t>Šķīdinātāju frakcionēšana</t>
  </si>
  <si>
    <t>Molekulārais siets C10+ parafīniem</t>
  </si>
  <si>
    <t>Atlikušo ievadmateriālu daļēja oksidācija (POX) kurināmā ieguvei</t>
  </si>
  <si>
    <t>Atlikušo ievadmateriālu daļēja oksidācija (POX) ūdeņraža vai metanola ieguvei</t>
  </si>
  <si>
    <t>Metanols no singāzes</t>
  </si>
  <si>
    <t>Gaisa separēšana</t>
  </si>
  <si>
    <t>Iegādātā dabasgāzes kondensāta frakcionēšana</t>
  </si>
  <si>
    <t>Dūmgāzu attīrīšana</t>
  </si>
  <si>
    <t>Gāzveida kurināmā apstrāde un kompresija tirdzniecībai</t>
  </si>
  <si>
    <t>Jūras ūdens atsāļošana</t>
  </si>
  <si>
    <t>Sīkāks apraksts</t>
  </si>
  <si>
    <t>Rīks kaļķu apakšiekārtu vēsturisko darbības līmeņu aprēķināšanai</t>
  </si>
  <si>
    <t>Dati par sastāvu</t>
  </si>
  <si>
    <t>Rīks dolomītkaļķu apakšiekārtu vēsturisko darbības līmeņu aprēķināšanai</t>
  </si>
  <si>
    <t>Rīks tvaika krekinga apakšiekārtu vēsturisko darbības līmeņu aprēķināšanai</t>
  </si>
  <si>
    <t>Dati par papildu ievadmateriāliem:</t>
  </si>
  <si>
    <t>Ūdeņradis, etilēns un citas HVC</t>
  </si>
  <si>
    <t>Rīks aromātisko savienojumu apakšiekārtu vēsturisko darbības līmeņu aprēķināšanai</t>
  </si>
  <si>
    <t>Jēlbenzīna/benzīna hidrotīrītājs</t>
  </si>
  <si>
    <t>Rīks ūdeņraža apakšiekārtu vēsturisko darbības līmeņu aprēķināšanai</t>
  </si>
  <si>
    <t>Ūdeņraža tilpumfrakcija VF(H2)</t>
  </si>
  <si>
    <t>Saražotā ūdeņraža kopapjoms</t>
  </si>
  <si>
    <t>Ūdeņraža tilpumfrakcija</t>
  </si>
  <si>
    <t>Rīks sintēzes gāzes apakšiekārtu vēsturisko darbības līmeņu aprēķināšanai</t>
  </si>
  <si>
    <t>Saražotās sintēzes gāzes kopapjoms</t>
  </si>
  <si>
    <t>Rīks etilēnoksīda/etilēnglikolu apakšiekārtu vēsturisko darbības līmeņu aprēķināšanai</t>
  </si>
  <si>
    <t>Etilēnoksīda un etilēnglikolu ražošanas dati:</t>
  </si>
  <si>
    <t>Etilēnoksīds</t>
  </si>
  <si>
    <t>Monoetilēnglikols</t>
  </si>
  <si>
    <t>Dietilēnglikols</t>
  </si>
  <si>
    <t>Trietilēnglikols</t>
  </si>
  <si>
    <t>Siltuma patēriņš no H2 sadedzināšanas</t>
  </si>
  <si>
    <t>H2 siltuma kvantificēšana</t>
  </si>
  <si>
    <t>Lapa “MSspecific” — DALĪBVALSTS PAPILDU DATU PRASĪBAS</t>
  </si>
  <si>
    <t>Nosaka dalībvalsts</t>
  </si>
  <si>
    <t>Lapa “Comments” — KOMENTĀRI UN SĪKĀKA INFORMĀCIJA</t>
  </si>
  <si>
    <t>Ziņojumam pievienotie apliecinošie dokumenti</t>
  </si>
  <si>
    <t>Šeit norādiet visus relevantos dokumentus, kas iesniegti kopā ar šo ziņojumu</t>
  </si>
  <si>
    <t>Šeit norādiet datnes vai datņu nosaukumu (ja datne ir elektroniskā formātā) vai dokumenta(-u) atsauces numuru(-us) (ja dokuments ir papīrformā):</t>
  </si>
  <si>
    <t>Datnes nosaukums /atsauces numurs</t>
  </si>
  <si>
    <t>Dokumenta apraksts</t>
  </si>
  <si>
    <t>Brīva vieta papildu informācijai</t>
  </si>
  <si>
    <t>Šeit jūs varat sniegt visu informāciju, ko nebija iespējams ievadīt pārējās lapās un ko, jūsuprāt, kompetentajai iestādei būtu svarīgi zināt.</t>
  </si>
  <si>
    <t>Nosaukums</t>
  </si>
  <si>
    <t>Konstante</t>
  </si>
  <si>
    <t>Citas konstantes</t>
  </si>
  <si>
    <t>NA</t>
  </si>
  <si>
    <t>iesniegts verificētājam</t>
  </si>
  <si>
    <t>verificētāja novērtēts</t>
  </si>
  <si>
    <t>iesniegts kompetentajai iestādei</t>
  </si>
  <si>
    <t>atsūtīts atpakaļ ar piezīmēm</t>
  </si>
  <si>
    <t>apstiprinājusi kompetentā iestāde</t>
  </si>
  <si>
    <t>darba variants</t>
  </si>
  <si>
    <t>Šīs iekārtas operators apstiprina, ka kompetentā iestāde un Eiropas Komisija drīkst šo ziņojumu izmantot.</t>
  </si>
  <si>
    <t>Austrija</t>
  </si>
  <si>
    <t>Beļģija</t>
  </si>
  <si>
    <t>Bulgārija</t>
  </si>
  <si>
    <t>Kipra</t>
  </si>
  <si>
    <t>Horvātija</t>
  </si>
  <si>
    <t>Čehijas Republika</t>
  </si>
  <si>
    <t>Dānija</t>
  </si>
  <si>
    <t>Igaunija</t>
  </si>
  <si>
    <t>Somija</t>
  </si>
  <si>
    <t>Francija</t>
  </si>
  <si>
    <t>Vācija</t>
  </si>
  <si>
    <t>Grieķija</t>
  </si>
  <si>
    <t>Ungārija</t>
  </si>
  <si>
    <t>Islande</t>
  </si>
  <si>
    <t>Īrija</t>
  </si>
  <si>
    <t>Itālija</t>
  </si>
  <si>
    <t>Latvija</t>
  </si>
  <si>
    <t>Lihtenšteina</t>
  </si>
  <si>
    <t>Lietuva</t>
  </si>
  <si>
    <t>Luksemburga</t>
  </si>
  <si>
    <t>Nīderlande</t>
  </si>
  <si>
    <t>Norvēģija</t>
  </si>
  <si>
    <t>Polija</t>
  </si>
  <si>
    <t>Portugāle</t>
  </si>
  <si>
    <t>Rumānija</t>
  </si>
  <si>
    <t>Slovākija</t>
  </si>
  <si>
    <t>Slovēnija</t>
  </si>
  <si>
    <t>Spānija</t>
  </si>
  <si>
    <t>Zviedrija</t>
  </si>
  <si>
    <t>Apvienotā Karaliste</t>
  </si>
  <si>
    <t>Kurināmais</t>
  </si>
  <si>
    <t>Līmeņatzīme</t>
  </si>
  <si>
    <t>Pārvietotas vai uzglabātas emisijas</t>
  </si>
  <si>
    <t>Apakšiekārta ar produkta līmeņatzīmi</t>
  </si>
  <si>
    <t>Alternatīvā apakšiekārta</t>
  </si>
  <si>
    <t>gads</t>
  </si>
  <si>
    <t>tonnas</t>
  </si>
  <si>
    <t>TJ gadā</t>
  </si>
  <si>
    <t>MWh gadā</t>
  </si>
  <si>
    <t>t gadā</t>
  </si>
  <si>
    <t>t dienā</t>
  </si>
  <si>
    <t>Imports</t>
  </si>
  <si>
    <t>Eksports</t>
  </si>
  <si>
    <t>Starpprodukti</t>
  </si>
  <si>
    <t>Siltums no slāpekļskābes ražošanas</t>
  </si>
  <si>
    <t>Nenoteiktības novērtējums</t>
  </si>
  <si>
    <t>Tehniska neiespējamība</t>
  </si>
  <si>
    <t>Pārmērīgas izmaksas</t>
  </si>
  <si>
    <t>Trūkst darbības (A lapas I sadaļas 4. punkta a) apakšpunkts)!</t>
  </si>
  <si>
    <t>Lai atgrieztos lapā “F_ProductBM”, noklikšķiniet šeit.</t>
  </si>
  <si>
    <t>relevants</t>
  </si>
  <si>
    <t>nav relevants</t>
  </si>
  <si>
    <t>Ievadiet datus šajā sadaļā!</t>
  </si>
  <si>
    <t>To aspektu sarakstu, kurus vajadzētu aptvert šajā aprakstā, var atrast šīs lapas augšā!</t>
  </si>
  <si>
    <t>Pārejiet pie nākamajiem punktiem.</t>
  </si>
  <si>
    <t xml:space="preserve">Sīki norādījumi par datu ievadi šajā rīkā ir pieejami rīka pirmajā modulī. </t>
  </si>
  <si>
    <t>Turpiniet ar nākamo apakšiekārtu!</t>
  </si>
  <si>
    <t>ETS aptverta iekārta</t>
  </si>
  <si>
    <t>ETS neietilpstoša iekārta</t>
  </si>
  <si>
    <t>Iekārta, kurā tiek ražota slāpekļskābe</t>
  </si>
  <si>
    <t>Siltuma sadales tīkls</t>
  </si>
  <si>
    <t>pārvietotais CO2</t>
  </si>
  <si>
    <t>Siltums</t>
  </si>
  <si>
    <t>Darbību saraksts</t>
  </si>
  <si>
    <t>Darbības numurs</t>
  </si>
  <si>
    <t>Darbība (ETS direktīvas I pielikums)</t>
  </si>
  <si>
    <t>Kurināmā sadedzināšana iekārtās ar kopējo nominālo siltumspēju [nominālo ievadīto siltumjaudu], kas pārsniedz 20 MW (izņemot iekārtas bīstamo atkritumu vai sadzīves atkritumu sadedzināšanai [incinerēšanai])</t>
  </si>
  <si>
    <t xml:space="preserve">Minerāleļļu rafinēšana </t>
  </si>
  <si>
    <t xml:space="preserve">Koksa ražošana </t>
  </si>
  <si>
    <t xml:space="preserve">Metāla rūdas (tostarp sēra rūdas [sulfīdrūdas]) apdedzināšana vai saķepināšana [aglomerēšana], tostarp granulēšana </t>
  </si>
  <si>
    <t xml:space="preserve">Čuguna [pārstrādājamā čuguna] vai tērauda ražošana (primārā vai sekundārā [pirmējā vai otrējā kausēšana]), tostarp izmantojot nepārtraukto liešanu, kopējai jaudai pārsniedzot 2,5 tonnas stundā </t>
  </si>
  <si>
    <t>Melno metālu (tostarp ferosakausējumu) ražošana vai pārstrāde, kurā tiek izmantotas sadedzināšanas vienības [sadedzināšanas bloki], kuru kopējā nominālā siltumspēja [nominālā ievadītā siltumjauda] ir lielāka par 20 MW. Pārstrādē cita starpā tiek izmantoti velmēšanas stāvi, tvaika pārkarsētāji [starppārkarsētāji], atlaidināšanas krāsnis, kaltuvju, lietuvju, pārklājumu un kodināšanas iekārtas</t>
  </si>
  <si>
    <t xml:space="preserve">Primārā alumīnija ražošana </t>
  </si>
  <si>
    <t>Sekundārā alumīnija ražošana, kurā tiek izmantotas sadedzināšanas vienības [sadedzināšanas bloki], kuru kopējā nominālā siltumspēja [nominālā ievadītā siltumjauda] ir lielāka par 20 MW</t>
  </si>
  <si>
    <t>Krāsaino metālu ražošana vai pārstrāde, tostarp sakausējumu ražošana, rafinēšana, liešana u. c., kurā izmantojamo sadedzināšanas vienību [sadedzināšanas bloku] kopējā nominālā siltumspēja [nominālā ievadītā siltumjauda] (tostarp kurināmo siltumspēja, kurus izmanto kā reducējošus aģentus [ieskaitot kurināmos, kurus izmanto par reducētājiem]) ir lielāka par 20 MW</t>
  </si>
  <si>
    <t xml:space="preserve">Cementa klinkera ražošana rotācijas krāsnīs ar ražošanas jaudu, kura lielāka par 500 tonnām dienā, vai citu veidu krāsnīs, kuru jauda ir lielāka par 50 tonnām dienā </t>
  </si>
  <si>
    <t xml:space="preserve">Kaļķu ražošana, kā arī dolomīta vai magnezīta apdedzināšana [kalcinēšana] rotācijas krāsnīs vai citu veidu krāsnīs, kuru jauda ir lielāka par 50 tonnām dienā </t>
  </si>
  <si>
    <t xml:space="preserve">Stikla, tostarp stikla šķiedras, ražošana iekārtās ar kausēšanas jaudu, kas pārsniedz 20 tonnas dienā </t>
  </si>
  <si>
    <t xml:space="preserve">Apdedzinātu keramikas izstrādājumu ražošana, jo īpaši kārniņu, ķieģeļu, ugunsizturīgo [karstumizturīgo] ķieģeļu, flīžu, keramikas vai porcelāna ražošana ar jaudu virs 75 tonnām dienā </t>
  </si>
  <si>
    <t xml:space="preserve">Minerālvates izolācijas materiālu ražošana, izmantojot stiklu, akmeni vai izdedžus [sārņus], ar kausēšanas jaudu virs 20 tonnām dienā </t>
  </si>
  <si>
    <t xml:space="preserve">Ģipša žāvēšana vai apdedzināšana [kalcinēšana] vai ģipškartona sausā apmetuma plātņu un citu ģipša izstrādājumu ražošana, kur izmantojamo sadedzināšanas vienību [sadedzināšanas bloku] kopējā nominālā siltumspēja [nominālā ievadītā siltumjauda] ir lielāka par 20 MW </t>
  </si>
  <si>
    <t xml:space="preserve">Celulozes [pulpas] ražošana no koksnes vai citiem šķiedrainiem materiāliem </t>
  </si>
  <si>
    <t xml:space="preserve">Papīra vai kartona ražošana, ražošanas jaudai pārsniedzot 20 tonnas dienā </t>
  </si>
  <si>
    <t xml:space="preserve">Kvēpu [tehniskā oglekļa] ražošana, karbonizējot tādus organiskās vielas saturošus materiālus kā nafta, gudrons [darva], krekinga un pārtvaices atlikumus, kurā izmantojamo sadedzināšanas vienību [sadedzināšanas bloku] kopējā nominālā siltumspēja [nominālā ievadītā siltumjauda] ir lielāka par 20 MW </t>
  </si>
  <si>
    <t xml:space="preserve">Slāpekļskābes ražošana </t>
  </si>
  <si>
    <t xml:space="preserve">Adipīnskābes ražošana </t>
  </si>
  <si>
    <t>Glioksāla un glioksālskābes ražošana</t>
  </si>
  <si>
    <t xml:space="preserve">Amonjaka ražošana </t>
  </si>
  <si>
    <t xml:space="preserve">Organisko ķīmisko vielu [ķimikāliju] lielapjoma ražošana krekinga, reforminga [riforminga], daļējas vai pilnīgas oksidēšanas vai līdzīgos procesos ar ražošanas jaudu, kas pārsniedz 100 tonnas dienā </t>
  </si>
  <si>
    <t xml:space="preserve">Ūdeņraža (H2) un sintēzes gāzes ražošana reforminga [riforminga] vai daļējas oksidēšanas procesā ar ražošanas jaudu, kas pārsniedz 25 tonnas dienā </t>
  </si>
  <si>
    <t xml:space="preserve">Nātrija karbonāta (Na2CO3) un nātrija bikarbonāta (NaHCO3) ražošana </t>
  </si>
  <si>
    <t>Siltumnīcas efektu izraisošo gāzu [siltumnīcefekta gāzu] uztveršana no iekārtām, uz kurām attiecas šī direktīva, lai tās transportētu un uzglabātu ģeoloģiskās uzglabāšanas krātuvēs, kas atļautas saskaņā ar Direktīvu 2009/31/EK</t>
  </si>
  <si>
    <t>Siltumnīcas efektu izraisošo gāzu [siltumnīcefekta gāzu] transportēšana pa cauruļvadiem uz ģeoloģiskas uzglabāšanas krātuvēm, kas atļautas saskaņā ar Direktīvu 2009/31/EK</t>
  </si>
  <si>
    <t>Siltumnīcas efektu izraisošo gāzu [siltumnīcefekta gāzu] ģeoloģiska uzglabāšana krātuvēs, kas atļautas saskaņā ar Direktīvu 2009/31/EK</t>
  </si>
  <si>
    <t>Avota plūsmu tipu saraksts</t>
  </si>
  <si>
    <t>Tipa Nr.</t>
  </si>
  <si>
    <t>Avota plūsmas tips</t>
  </si>
  <si>
    <t>Sadedzināšana: komerciālie standartkurināmie</t>
  </si>
  <si>
    <t>Sadedzināšana: citi gāzveida un šķidrie kurināmie</t>
  </si>
  <si>
    <t>Sadedzināšana: cietie kurināmie</t>
  </si>
  <si>
    <t>Sadedzināšana: sadedzināšana lāpā</t>
  </si>
  <si>
    <t>Sadedzināšana: Skrubēšana: karbonāts (A metode)</t>
  </si>
  <si>
    <t>Sadedzināšana: Skrubēšana: ģipsis (B metode)</t>
  </si>
  <si>
    <t>Minerāleļļas rafinēšana: katalītiskā krekinga katalizatoru reģenerācija</t>
  </si>
  <si>
    <t>Minerāleļļas rafinēšana: ūdeņraža ražošana</t>
  </si>
  <si>
    <t>Koksa ražošana: masas bilances metodika</t>
  </si>
  <si>
    <t>Metāla rūdu apdedzināšana un aglomerācija: karbonātu ielaide</t>
  </si>
  <si>
    <t>Metāla rūdu apdedzināšana un aglomerācija: masas bilances metodika</t>
  </si>
  <si>
    <t>Dzelzs un tērauda ražošana: kurināmais kā procesa ielaide</t>
  </si>
  <si>
    <t>Dzelzs un tērauda ražošana: masas bilances metodika</t>
  </si>
  <si>
    <t>Cementa klinkera ražošana: pamatojoties uz ielaidi krāsnī (A metode)</t>
  </si>
  <si>
    <t>Cementa klinkera ražošana: klinkera izlaide (B metode)</t>
  </si>
  <si>
    <t>Cementa klinkera ražošana: CKD</t>
  </si>
  <si>
    <t>Cementa klinkera ražošana: nekarbonātu ogleklis</t>
  </si>
  <si>
    <t>Kaļķa ražošana un dolomīta un magnezīta kalcinēšana: karbonāti (A metode)</t>
  </si>
  <si>
    <t>Kaļķa ražošana un dolomīta un magnezīta kalcinēšana: sārmzemju metālu oksīdi (B metode)</t>
  </si>
  <si>
    <t>Kaļķa ražošana un dolomīta un magnezīta kalcinēšana: krāsns pelni (B metode)</t>
  </si>
  <si>
    <t>Stikla un minerālvates ražošana: karbonāti (ielaide)</t>
  </si>
  <si>
    <t>Keramikas izstrādājumu ražošana: oglekļa ielaide (A metode)</t>
  </si>
  <si>
    <t>Keramikas izstrādājumu ražošana: sārmu metālu oksīdi (B metode)</t>
  </si>
  <si>
    <t>Keramikas izstrādājumu ražošana: skrubēšana</t>
  </si>
  <si>
    <t>Pulpas un papīra ražošana: piebarošanas ķimikālijas</t>
  </si>
  <si>
    <t>Tehniskā oglekļa ražošana: masas bilances metodika</t>
  </si>
  <si>
    <t>Amonjaka ražošana: kurināmais kā procesa ielaide</t>
  </si>
  <si>
    <t>Ūdeņraža un sintēzes gāzes ražošana:  kurināmais kā procesa ielaide</t>
  </si>
  <si>
    <t>Ūdeņraža un sintēzes gāzes ražošana: masas bilances metodika</t>
  </si>
  <si>
    <t>Organisko ķimikāliju lielapjoma ražošana: masas bilances metodika</t>
  </si>
  <si>
    <t>Melno un krāsaino metālu, tostarp sekundārā alumīnija, ražošana vai pārstrāde: procesa emisijas</t>
  </si>
  <si>
    <t>Melno un krāsaino metālu, tostarp sekundārā alumīnija, ražošana vai pārstrāde: masas bilances metodika</t>
  </si>
  <si>
    <t>Primārā alumīnija ražošana: masas bilances metodika</t>
  </si>
  <si>
    <t>Primārā alumīnija ražošana: PFC emisijas (lineārās sakarības metode)</t>
  </si>
  <si>
    <t>Primārā alumīnija ražošana: PFC emisijas (pārsprieguma metode)</t>
  </si>
  <si>
    <t>Līmeņatzīmju saraksts</t>
  </si>
  <si>
    <t>LA Nr.</t>
  </si>
  <si>
    <t>altern. LA Nr.</t>
  </si>
  <si>
    <t>Produkta līmeņatzīme</t>
  </si>
  <si>
    <t>Vienība</t>
  </si>
  <si>
    <t>Oglekļa emisiju pārvirze?</t>
  </si>
  <si>
    <t>Elektroenerģijas apmaināmība</t>
  </si>
  <si>
    <t>Rafinētavu produkti</t>
  </si>
  <si>
    <t>Lai aprēķinātu vēsturiskos darbības līmeņus, izmantojiet CWT rīku lapā “SpecialBM”.</t>
  </si>
  <si>
    <t>Kokss</t>
  </si>
  <si>
    <t>Aglomerēta rūda</t>
  </si>
  <si>
    <t>Karstais metāls</t>
  </si>
  <si>
    <t>Elektriskā loka krāšņu oglekļa tērauds</t>
  </si>
  <si>
    <t>Elektriskā loka krāšņu augstleģētais tērauds</t>
  </si>
  <si>
    <t>Dzelzs liešana</t>
  </si>
  <si>
    <t>Priekšdedzināti anodi</t>
  </si>
  <si>
    <t>[Primārais] alumīnijs</t>
  </si>
  <si>
    <t>Pelēkā cementa klinkers</t>
  </si>
  <si>
    <t>Baltā cementa klinkers</t>
  </si>
  <si>
    <t>Lai aprēķinātu vēsturiskos darbības līmeņus, izmantojiet kaļķiem domāto rīku lapā “SpecialBM”.</t>
  </si>
  <si>
    <t>Lai aprēķinātu vēsturiskos darbības līmeņus, izmantojiet dolomītkaļķiem domāto rīku lapā “SpecialBM”.</t>
  </si>
  <si>
    <t>Pārdedzināti dolomītkaļķi</t>
  </si>
  <si>
    <t>Pludinātais stikls</t>
  </si>
  <si>
    <t>Bezkrāsaina stikla pudeles un burkas</t>
  </si>
  <si>
    <t>Krāsaina stikla pudeles un burkas</t>
  </si>
  <si>
    <t>Nepārtrauktā pavediena stiklšķiedras produkti</t>
  </si>
  <si>
    <t>Apšuvuma ķieģeļi</t>
  </si>
  <si>
    <t>Seguma ķieģeļi</t>
  </si>
  <si>
    <t>Jumta kārniņi</t>
  </si>
  <si>
    <t>Izsmidzinot izžāvējams pulveris</t>
  </si>
  <si>
    <t>Minerālvate</t>
  </si>
  <si>
    <t>Ģipšmateriāls</t>
  </si>
  <si>
    <t>Žāvēts sekundārais ģipsis</t>
  </si>
  <si>
    <t>Ģipškartons</t>
  </si>
  <si>
    <t>Īsšķiedras kraftpulpa</t>
  </si>
  <si>
    <t>Ievērojiet, ka uz integrētu pulpas un papīra ražošanu attiecas īpaši iedales noteikumi (KMĪN 10. panta 7. punkts).</t>
  </si>
  <si>
    <t>Garšķiedras kraftpulpa</t>
  </si>
  <si>
    <t>Sulfītpulpa, termomehāniskā un mehāniskā pulpa</t>
  </si>
  <si>
    <t>Atgūta papīra pulpa</t>
  </si>
  <si>
    <t>Avīžpapīrs</t>
  </si>
  <si>
    <t>Augstvērtīgs nekrītots papīrs</t>
  </si>
  <si>
    <t>Augstvērtīgs krītpapīrs</t>
  </si>
  <si>
    <t>Salvešpapīrs</t>
  </si>
  <si>
    <t>Testlainers un gofrētais slāņpapīrs</t>
  </si>
  <si>
    <t>Nekrītots kartons</t>
  </si>
  <si>
    <t>Krītots kartons</t>
  </si>
  <si>
    <t>Tehniskais ogleklis</t>
  </si>
  <si>
    <t>Slāpekļskābe</t>
  </si>
  <si>
    <t>Izmērāms siltums, kas piegādāts citām apakšiekārtām, uzskatāms par siltumu no ETS neaptvertiem avotiem.</t>
  </si>
  <si>
    <t>Adipīnskābe</t>
  </si>
  <si>
    <t>Amonjaks</t>
  </si>
  <si>
    <t>Lai aprēķinātu vēsturiskos darbības līmeņus un provizorisko iedales apjomu, izmantojiet tvaika krekingam domāto rīku lapā “SpecialBM”.</t>
  </si>
  <si>
    <t>Aromātiskie savienojumi</t>
  </si>
  <si>
    <t>Stirols</t>
  </si>
  <si>
    <t>Fenols/acetons</t>
  </si>
  <si>
    <t>Lai aprēķinātu vēsturiskos darbības līmeņus, izmantojiet etilēnoksīdam/etilēnglikoliem domāto rīku lapā “SpecialBM”.</t>
  </si>
  <si>
    <t>Vinilhlorīda monomērs</t>
  </si>
  <si>
    <t>Lai aprēķinātu provizorisko iedales apjomu, izmantojiet VCM domāto rīku lapā “SpecialBM”.</t>
  </si>
  <si>
    <t>Lai aprēķinātu vēsturiskos darbības līmeņus, izmantojiet ūdeņradim domāto rīku lapā “SpecialBM”.</t>
  </si>
  <si>
    <t>Lai aprēķinātu vēsturiskos darbības līmeņus, izmantojiet singāzei domāto rīku lapā “SpecialBM”.</t>
  </si>
  <si>
    <t>Kalcinētā soda</t>
  </si>
  <si>
    <t>Alternatīvo apakšiekārtu saraksts</t>
  </si>
  <si>
    <t>Apakšiekārta</t>
  </si>
  <si>
    <t>Līmeņatzīmes vērtība (ESK/t)</t>
  </si>
  <si>
    <t>Siltuma līmeņatzīmes apakšiekārta, OEP</t>
  </si>
  <si>
    <t>Siltuma līmeņatzīmes apakšiekārta, bez OEP</t>
  </si>
  <si>
    <t>Centralizētās siltumapgādes apakšiekārta, bez OEP</t>
  </si>
  <si>
    <t>Kurināmā līmeņatzīmes apakšiekārta, OEP</t>
  </si>
  <si>
    <t>Kurināmā līmeņatzīmes apakšiekārta, bez OEP</t>
  </si>
  <si>
    <t>Procesa emisiju apakšiekārta, OEP</t>
  </si>
  <si>
    <t>Procesa emisiju apakšiekārta, bez OEP</t>
  </si>
  <si>
    <t>Monitoringa metožu saraksts</t>
  </si>
  <si>
    <t>10.1.5. a) Emisiju daudzums, ko attiecina uz atlikumgāzes radīšanu, attiecina uz produkta līmeņatzīmes apakšiekārtu, kurā atlikumgāze radusies</t>
  </si>
  <si>
    <t>10.1.5. b) Emisiju daudzums, kas ir attiecināts uz atlikumgāzes patēriņu, attiecina uz produkta līmeņatzīmes apakšiekārtu, siltuma līmeņatzīmes apakšiekārtu, centralizētās siltumapgādes apakšiekārtu vai kurināmā līmeņatzīmes apakšiekārtu, kurā to patērē</t>
  </si>
  <si>
    <t>3.1. Piemērojamās metodes</t>
  </si>
  <si>
    <t>3.2. Pieeja datu attiecināšanai uz apakšiekārtām</t>
  </si>
  <si>
    <t>3.3. Mērinstrumenti vai procedūras, kas nav operatora kontrolē</t>
  </si>
  <si>
    <t>3.4. Netiešās noteikšanas metodes</t>
  </si>
  <si>
    <t>3.2. 1. a) Produkti vienā ražošanas līnijā: ielaidi, izlaidi un attiecīgās emisijas attiecina secīgi, balstoties uz katras apakšiekārtas izmantojuma laiku gadā</t>
  </si>
  <si>
    <t>3.2. 1. b) balstoties uz atsevišķu saražoto produktu masu vai tilpumdaudzumu vai aplēsēm, kuru pamatā ir brīvo ķīmisko reakciju entalpiju attiecība, vai uz citu piemērotu sadales principu, ko apstiprina pamatota zinātniskā metodika</t>
  </si>
  <si>
    <t>3.2. 2. a) Sadalījuma noteikšana pēc noteikšanas metodes —, piem., dalītā uzskaite, aplēse, korelācija —, ko vienādi izmanto attiecībā uz katru apakšiekārtu, — “saskaņošanas koeficients”</t>
  </si>
  <si>
    <t xml:space="preserve">3.2. 2. b) Datus var atskaitīt no datiem par visu iekārtu kopumā </t>
  </si>
  <si>
    <t>3.3. a) Daudzumi, kuri norādīti rēķinos, ko izdevis tirdzniecības partneris</t>
  </si>
  <si>
    <t xml:space="preserve">3.3. b) Tieši mērīšanas sistēmu nolasījumi </t>
  </si>
  <si>
    <t>3.3. c) Empīrisku korelāciju dati, ko nodrošina kompetenta un neatkarīga struktūra, piem., aprīkojuma piegādātāji, inženierpakalpojumu sniedzēji vai akreditētas laboratorijas</t>
  </si>
  <si>
    <t>3.4. — Aprēķins, kura pamatā ir zināms ķīmisks vai fizikāls process un kurā izmanto literatūrā atzītas vērtības</t>
  </si>
  <si>
    <t xml:space="preserve">3.4. — Aprēķins, kura pamatā ir iekārtas projekta dati </t>
  </si>
  <si>
    <t>3.4. — Korelācija, kuras pamatā ir empīriski testi aplēses vērtību noteikšanai,</t>
  </si>
  <si>
    <t>4.4. a) Metodes, kas paredzētas saskaņā ar Regulu (ES) Nr. 601/2012 apstiprinātā monitoringa plānā</t>
  </si>
  <si>
    <t>4.4. b) Tādu mērinstrumentu nolasījumi, kas pakļauti valsts reglamentētai metroloģiskajai kontrolei, vai tādu instrumentu nolasījumi, kas atbilst Direktīvas 2014/31/ES vai Direktīvas 2014/32/ES prasībām, tiešai datu kopas noteikšanai</t>
  </si>
  <si>
    <t>4.4. c) Tādu mērinstrumentu nolasījumi, kas ir operatora kontrolē, b) apakšpunkta neaptvertas datu kopas tiešai noteikšanai</t>
  </si>
  <si>
    <t>4.4. d) Tādu mērinstrumentu nolasījumi, kas nav operatora kontrolē, b) apakšpunkta neaptvertas datu kopas tiešai noteikšanai</t>
  </si>
  <si>
    <t>4.4. e) Mērinstrumentu nolasījumi datu kopas netiešai noteikšanai, ja vien starp mērījumiem un attiecīgo datu kopu ir konstatēta pienācīga korelācija saskaņā ar šā pielikuma 3.4. iedaļu</t>
  </si>
  <si>
    <t>4.4. f) Citas metodes, it sevišķi vēsturisko datu gadījumā vai gadījumos, kad operatoram neizdodas apzināt citus pieejamus datu avotus</t>
  </si>
  <si>
    <t>4.5. a) Tādu mērinstrumentu nolasījumi, kas pakļauti valsts reglamentētai metroloģiskajai kontrolei, vai tādu instrumentu nolasījumi, kas atbilst Direktīvas 2014/31/ES vai Direktīvas 2014/32/ES prasībām</t>
  </si>
  <si>
    <t>4.5. b) Tādu mērinstrumentu nolasījumi, kas ir operatora kontrolē, a) apakšpunkta neaptvertas datu kopas tiešai noteikšanai</t>
  </si>
  <si>
    <t>4.5. c) Tādu mērinstrumentu nolasījumi, kas nav operatora kontrolē, a) apakšpunkta neaptvertas datu kopas tiešai noteikšanai</t>
  </si>
  <si>
    <t>4.5. f) Citas metodes, it sevišķi vēsturisko datu gadījumā vai gadījumos, kad operatoram neizdodas apzināt citus pieejamus datu avotus</t>
  </si>
  <si>
    <t>4.6. a) Aprēķina koeficientu noteikšanas metodes, kas paredzētas saskaņā ar Regulu (ES) Nr. 601/2012 apstiprinātā monitoringa plānā</t>
  </si>
  <si>
    <t>4.6. d) Konstantas vērtības, kuru pamatā ir viens no šiem datu avotiem: standartkoeficienti, literatūrā minētas vērtības, piegādātāja norādītas un garantētas vērtības</t>
  </si>
  <si>
    <t>4.6. e) Konstantas vērtības, kuru pamatā ir viens no šiem datu avotiem: standarta koeficienti un stehiometriskie koeficienti, analīzēs balstītas vērtības, citas vērtības, kuru pamatā ir zinātniski pierādījumi</t>
  </si>
  <si>
    <t>5. a) Balstoties uz nepārtrauktu uzskaiti procesā, kurā materiāls tiek patērēts vai saražots</t>
  </si>
  <si>
    <t>5. b) Balstoties uz atsevišķi piegādātu vai saražotu daudzumu agregētu uzskaiti, kurā ņem vērā relevantās krājumu izmaiņas</t>
  </si>
  <si>
    <t>7.2. 1. metode. Mērījumu izmantošana</t>
  </si>
  <si>
    <t>7.2. 2. metode. Dokumentu izmantošana</t>
  </si>
  <si>
    <t>7.2. 3. metode. Aizstājrādītāja aprēķins pēc izmērītās lietderības</t>
  </si>
  <si>
    <t>7.2. 4. metode. Aizstājrādītāja aprēķins pēc references lietderības</t>
  </si>
  <si>
    <t>JAUNS  2026-2030 sekojoši</t>
  </si>
  <si>
    <t>Šī ir 2026.–2030. gada atjauninātās veidnes pirmā publicētā redakcija. 2024. gada 26. februāra redakcija.</t>
  </si>
  <si>
    <t xml:space="preserve">Piemēram, ja reģistra ID ir BE000000000123456, ievadiet šeit 123456. Kopā ar 2 punkta b) apakšpunktā norādīto dalībvalsti šis reģistra ID (unikālais ID) tiks automātiski attēlots f) punktā. </t>
  </si>
  <si>
    <t>Statuss “pakļautība nopietnam oglekļa emisiju pārvirzes riskam” (“OEP”) ir balstīts uz Regulu (ES) 2019/708.</t>
  </si>
  <si>
    <t>OIM?</t>
  </si>
  <si>
    <t>Katrai alternatīvajai pieejai var būt maksimāli trīs apakšiekārtas — apakšiekārta, kas pakļauta ievērojamam oglekļa emisiju pārvirzes riskam (sadalīta “OIM” un “bez OIM”), un apakšiekārta, kas šādam riskam pakļauta nav.</t>
  </si>
  <si>
    <t>Šim noteikumam ir izņēmums: izmērāma siltuma gadījumā nosaka ceturto apakšiekārtu centralizētajai siltumapgādei.</t>
  </si>
  <si>
    <t>Apakšiekārtas OIM statuss ir atkarīgs no tā, vai saražoto preču KN kodi ir norādīti Regulas (ES) 2023/956 I pielikumā.</t>
  </si>
  <si>
    <t>visas enerģijas un materiālu plūsmas, konkrētāk, avota plūsmas, izmērāmā un neizmērāmā siltuma plūsmas, elektroenerģijas plūsmas (attiecīgā gadījumā) un atlikumgāzu plūsmas;</t>
  </si>
  <si>
    <t>apakšiekārtu robežas, arī sadalījums starp apakšiekārtām, kuras izmanto nozarēs, ko uzskata par pakļautām ievērojamam oglekļa emisiju pārvirzes riskam, un apakšiekārtām, ko izmanto citās nozarēs, balstoties uz NACE 2. red. vai PRODCOM (2010), kā arī sadalījums starp precēm, uz ko attiecas/neattiecas OIM.</t>
  </si>
  <si>
    <t>Saskaņā ar 22.a panta 2. punktu sniedziet atsauci uz ieteikumu īstenošanas un attiecīgā gadījumā 22.a panta 1. punktā minēto nosacījumu piemērošanas procedūru.</t>
  </si>
  <si>
    <t>Enerģijas ielaide</t>
  </si>
  <si>
    <t>Enerģijas ielaides plūsmas</t>
  </si>
  <si>
    <t>1. punkts ietver kurināmā ielaides daudzumu un attiecīgo enerģijas saturu. Ja tas ir relevanti un neietilpst 1. punktā, metodes, ko izmanto, lai noteiktu jebkādu eksotermiskas reakcijas materiālu ielaidi un attiecīgo enerģijas saturu, būtu jānorāda 2. punktā. Metode, ar ko kvantificēt elektroenerģijas ielaidi siltuma ražošanai (piemēram, elektriskajiem katliem, siltumsūkņiem).</t>
  </si>
  <si>
    <t>Kurināmā enerģijas saturs</t>
  </si>
  <si>
    <t>Materiālu ielaide un izlaide (eksotermiskais siltums)</t>
  </si>
  <si>
    <t>Enerģijas saturs (eksotermiskais siltums)</t>
  </si>
  <si>
    <t>Elektroenerģijas ielaide siltuma ražošanai</t>
  </si>
  <si>
    <t>Apraksts, ar kādu metodi tiek sekots līdzi saražotajiem produktiem un precēm</t>
  </si>
  <si>
    <t>Enerģijas ielaide šajā apakšiekārtā un relevantais emisijas faktors</t>
  </si>
  <si>
    <t>Kurināmā un materiālu ielaide</t>
  </si>
  <si>
    <t xml:space="preserve">Ja izmērāms siltums ir eksportēts uz ETS neaptvertām iekārtām vai vienībām, aprakstiet, kā noteicāt to procesu oglekļa emisiju pārvirzes statusu, kuros šis izmērāmais siltums patērēts. Ciktāl iespējams, veiciet sasaisti ar vienībām un iekārtām, ja iespējams, uz šo iekārtu apakšiekārtām, un uzskaitiet attiecīgos KN, NACE un PRODCOM kodus.   </t>
  </si>
  <si>
    <t>No elektroenerģijas saražotais siltums</t>
  </si>
  <si>
    <t>Oglekļa monoksīda tilpumdaļa</t>
  </si>
  <si>
    <t>Faktiskais neto eksportētais siltums</t>
  </si>
  <si>
    <t>Faktiskās tiešās emisijas (izņemot ar siltumu saistītās)</t>
  </si>
  <si>
    <t>Sadzīves atkritumu incinerācijas iekārta</t>
  </si>
  <si>
    <t xml:space="preserve">Naftas rafinēšana </t>
  </si>
  <si>
    <t>Aglomerēta dzelzsrūda</t>
  </si>
  <si>
    <t xml:space="preserve">Dzelzs vai tērauda ražošana (primārā vai sekundārā), arī ar nepārtraukto liešanu, kopējai jaudai pārsniedzot 2,5 tonnas stundā </t>
  </si>
  <si>
    <t>Dzelzs liešana, OIM</t>
  </si>
  <si>
    <t>Dzelzs liešana, bez OIM</t>
  </si>
  <si>
    <t>Primārā alumīnija vai alumīnija oksīda ražošana</t>
  </si>
  <si>
    <t>Ģipša žāvēšana vai apdedzināšana vai ģipškartona sausā apmetuma plātņu un citu ģipša izstrādājumu ražošana, ja apdedzinātā ģipša vai žāvētā sekundārā ģipša ražošanas jauda pārsniedz 20 tonnas dienā</t>
  </si>
  <si>
    <t>Tehniskā oglekļa ražošana, karbonizējot tādus organiskās vielas saturošus materiālus kā nafta, gudrons, krekinga un pārtvaices atlikumi, ja ražošanas jauda pārsniedz 50 tonnas dienā</t>
  </si>
  <si>
    <r>
      <t>Ūdeņraža (H</t>
    </r>
    <r>
      <rPr>
        <vertAlign val="subscript"/>
        <sz val="10"/>
        <color rgb="FF000000"/>
        <rFont val="Arial"/>
        <family val="2"/>
        <charset val="186"/>
      </rPr>
      <t>2</t>
    </r>
    <r>
      <rPr>
        <sz val="10"/>
        <color rgb="FF000000"/>
        <rFont val="Arial"/>
        <family val="2"/>
        <charset val="186"/>
      </rPr>
      <t>) un sintēzes gāzes ražošana, ja ražošanas jauda pārsniedz 5 tonnas dienā</t>
    </r>
  </si>
  <si>
    <t>Siltuma līmeņatzīmes apakšiekārta, OEP | bez OIM)</t>
  </si>
  <si>
    <t>Siltuma līmeņatzīmes apakšiekārta (bez OEP | bez OIM)</t>
  </si>
  <si>
    <t>Siltuma līmeņatzīmes apakšiekārta, OEP | OIM)</t>
  </si>
  <si>
    <t>Centralizētās siltumapgādes apakšiekārta</t>
  </si>
  <si>
    <t>Kurināmā līmeņatzīmes apakšiekārta (OEP | bez OIM)</t>
  </si>
  <si>
    <t>Kurināmā līmeņatzīmes apakšiekārta (bez OEP | bez OIM)</t>
  </si>
  <si>
    <t>Kurināmā līmeņatzīmes apakšiekārta (OEP | OIM)</t>
  </si>
  <si>
    <t>Procesa emisiju apakšiekārta (OEP | bez OIM)</t>
  </si>
  <si>
    <t>Procesa emisiju apakšiekārta (bez OEP | bez OIM)</t>
  </si>
  <si>
    <t>Procesa emisiju apakšiekārta (OEP | OIM)</t>
  </si>
  <si>
    <t>4.4. a) Metodes, kas paredzētas saskaņā ar Regulu (ES) 2018/2066 apstiprinātā monitoringa plānā</t>
  </si>
  <si>
    <t>Šie bezmaksas iedales noteikumi ir ietverti Komisijas 2018. gada 19. decembra Deleģētajā regulā (ES) 2019/331, ar ko nosaka Savienības mēroga pārejas noteikumus saskaņotai bezmaksas emisijas kvotu iedalei saskaņā ar Eiropas Parlamenta un Padomes Direktīvas 2003/87/EK 10.a pantu (Bezmaksas kvotu iedales regula, turpmāk “FAR”). Regulu var lejupielādēt no šīs vietnes:</t>
  </si>
  <si>
    <t>Būtisks FAR elements ir datu vākšana, kas jāveic dalībvalstīm, un operatoriem šajā sakarā ir saskaņā ar FAR 8. pantu jāsagatavo monitoringa metodikas plāns (MMP).</t>
  </si>
  <si>
    <t>Katram produktu veidam var izvēlēties tikai vienu apakšiekārtu. Līdzīgus produktus, kuri ietilpst vienā un tajā pašā FAR I pielikuma produkta līmeņatzīmē, agregē.</t>
  </si>
  <si>
    <t xml:space="preserve">Saskaņā ar FAR 10. panta 3. punktu ziņošanas vajadzībām var būt piešķirts atbrīvojums no pienākuma izšķirt pakļautību oglekļa emisiju pārvirzes riskam. </t>
  </si>
  <si>
    <t xml:space="preserve">Ja FAR IV pielikuma 1. punkta c) apakšpunktam atbilstošajam aprakstam ar šeit atvēlēto vietu nepietiek, pievienojiet to atsevišķā datnē (un tad šeit atsaucei norādiet tās precīzu nosaukumu). </t>
  </si>
  <si>
    <t>Sniedziet atsauci uz MZR atbilstīgu monitoringa plānu, kurā norādīti visi emisijas avoti, kā prasīts FAR VI pielikuma 1. punkta c) apakšpunktā.</t>
  </si>
  <si>
    <t>Izveidojiet FAR VI pielikuma 1. punkta d) apakšpunktam atbilstīgu plūsmas diagrammu, kurā ir vismaz šeit prasītās ziņas, sniedziet uz to atsauci (datnes nosaukums, datums) un, iesniedzot šo monitoringa metodikas plānu savai kompetentajai iestādei, pievienojiet tās kopiju.</t>
  </si>
  <si>
    <t>Starpprodukti, uz kuriem attiecas produktu līmeņatzīmes (FAR IV pielikuma 1.6. iedaļa un 3.1. iedaļas l punkts)</t>
  </si>
  <si>
    <t>Kā prasīts FAR VI pielikuma 2. punkta b) apakšpunktā, uzskaitiet visas iekārtu fiziskās daļas un blokus, ko izmanto vairāk nekā vienā apakšiekārtā, tostarp siltumapgādes sistēmas, kopīgus katlus un koģenerācijas blokus utt.</t>
  </si>
  <si>
    <t>Kā prasīts FAR VI pielikuma 2. punkta d) apakšpunktā, par katru apakšiekārtu, kas norādīta a) punktā, apraksta, ar kādām metodēm iekārtu daļas un to emisijas attiecina uz attiecīgajām apakšiekārtām.</t>
  </si>
  <si>
    <t>Šajā aprakstā jo īpaši būtu jāņem vērā FAR VII pielikuma 3.2. iedaļas 1. punkta noteikumi.</t>
  </si>
  <si>
    <t>Aprakstiet, kā tiek nodrošināts, ka nav datu iztrūkumu vai divkāršas uzskaites, saskaņā ar FAR VI pielikuma 3. punkta b) apakšpunktu un ņemot vērā FAR 10. panta 5. punkta noteikumus.</t>
  </si>
  <si>
    <t>Ja iekārtai relevanta ir vairāk nekā viena apakšiekārta un vienas avota plūsmas emisijas F un G lapā tiek noteiktas par katru apakšiekārtu atsevišķi, salīdziniet ikgadējā emisiju ziņojuma emisijas ar katras apakšiekārtas emisiju summu. Ja rodas novirzes, aprakstiet, ar kādu metodi dati tiek laboti, saskaņā ar FAR VII pielikuma 3.2. iedaļas 2. punktu.</t>
  </si>
  <si>
    <t>Šī sadaļa aptver procedūras, kas prasītas FAR VI pielikuma 1. punkta f) līdz h) apakšpunktā.</t>
  </si>
  <si>
    <t>daudzumiem izmantoto datu avotu saskaņā ar FAR VII pielikuma 4.4. iedaļu,</t>
  </si>
  <si>
    <t>enerģētiskā satura noteikšanas metodi saskaņā ar FAR VII pielikuma 4.6. iedaļu.</t>
  </si>
  <si>
    <t>Izvēlieties “TRUE”/“PATIESS”, ja augstāk izmantots datu avots, kas FAR VII pielikuma 4. iedaļā norādītajā hierarhijā ieņem visaugstāko vietu. Ja tā nav, izvēlieties “FALSE”/”APLAMS” un no nolaižamās izvēlnes izvēlieties iemeslu, bet sīkākas ziņas sniedziet tālāk. Atkāpes iemesli var būt šādi.</t>
  </si>
  <si>
    <t>Nenoteiktības novērtējums: vienkāršotais nenoteiktības novērtējums saskaņā ar FAR 7. panta 2. punktu liecina, ka, izmantojot citus datu avotus, nenoteiktība ir mazāka.</t>
  </si>
  <si>
    <t>enerģijas plūsmām izmantoto datu avotu saskaņā ar FAR VII pielikuma 4.5. iedaļu.</t>
  </si>
  <si>
    <t>neto daudzumu noteikšanas metodi saskaņā ar FAR VII pielikuma 7.2 iedaļu.</t>
  </si>
  <si>
    <t>Tālāk atzīmējiet enerģijas plūsmām izmantoto datu avotu saskaņā ar FAR VII pielikuma 4.5. iedaļu.</t>
  </si>
  <si>
    <t>Aprakstam būtu jāaptver visu to ar elektroenerģijas plūsmām saistīto datu noteikšana, kas uzskaitīti FAR IV pielikuma 2.5. iedaļā.</t>
  </si>
  <si>
    <t>Kā prasīts FAR VI pielikuma 2. punkta b) apakšpunktā, aprakstiet šīs apakšiekārtas sistēmas robežas, aptverot šādus aspektus:</t>
  </si>
  <si>
    <t>Aprakstiet arī jebkādu tādu starpproduktu importu vai eksportu, uz kuriem attiecas produkta līmeņatzīmes (FAR IV pielikuma 1.6. iedaļa un 3.2. iedaļas l) punkts) un attiecīgos daudzumus kvantificējiet.</t>
  </si>
  <si>
    <t>ikgadējo daudzumu noteikšanas metodi saskaņā ar FAR VII pielikuma 5. iedaļu.</t>
  </si>
  <si>
    <t>Ņemiet vērā definīciju un sistēmas robežas, kas noteiktas FAR I pielikumā un relevantajā Norādījumu dokumenta Nr. 9 sadaļā.</t>
  </si>
  <si>
    <t>Te jānorāda arī tas, ar kādu metodi tiek izsekoti relevantie PRODCOM kodi saskaņā ar FAR VII pielikuma 9. sadaļu.</t>
  </si>
  <si>
    <t>Saskaņā ar FAR 21. pantu “relevantais elektroenerģijas patēriņš” ir jāapraksta, ņemot vērā apakšiekārtas sistēmas robežas, kas norādītas FAR I pielikumā.</t>
  </si>
  <si>
    <t>Izvēlieties “TRUE”/“PATIESS”, ja izmantots datu avots, kas FAR VII pielikuma 4. iedaļā norādītajā hierarhijā ieņem visaugstāko vietu. Ja tā nav, izvēlieties “FALSE”/”APLAMS”  un no nolaižamās izvēlnes izvēlieties iemeslu, bet sīkākas ziņas sniedziet tālāk. Atkāpes iemesli var būt šādi.</t>
  </si>
  <si>
    <t>Saskaņā ar FAR 21. pantu no provizoriskā ikgadējā iedales apjoma par produkta līmeņatzīmes apakšiekārtām jāatskaita noteikts emisiju daudzums.</t>
  </si>
  <si>
    <t>Tam jāietver arī jebkāds siltums no slāpekļskābes saskaņā ar FAR 16. panta 5. punktu.</t>
  </si>
  <si>
    <t>Aprakstiet, kā avota plūsmu un emisijas avotu emisijas tiek attiecinātas uz šo apakšiekārtu saskaņā ar FAR VII pielikuma 10.1.1. iedaļas noteikumiem, ņemot vērā šādus izņēmumus:</t>
  </si>
  <si>
    <t>emisijas, kas attiecināmas uz izmērāmu siltumu, kuru importē uz šo apakšiekārtu vai no tās eksportē, aprakstāmas nevis šeit, bet gan g) punktā saskaņā ar FAR VII pielikuma 10.1.2. iedaļas 4. un 5. punktu;</t>
  </si>
  <si>
    <t>importēto vai eksportēto daudzumu kvantificēšanai izmantoto datu avotu saskaņā ar FAR VII pielikuma 4.4. iedaļu,</t>
  </si>
  <si>
    <t>aprēķinu koeficientu noteikšanas metodi saskaņā ar FAR VII pielikuma 4.6. iedaļu.</t>
  </si>
  <si>
    <t>kurināmā ielaides kvantificēšanai izmantoto datu avotu saskaņā ar FAR VII pielikuma 4.4. iedaļu,</t>
  </si>
  <si>
    <t>svērtā emisijas faktora noteikšanas metodi saskaņā ar FAR VII pielikuma 4.6. iedaļu.</t>
  </si>
  <si>
    <t>Attiecināmajās emisijās ņem vērā jebkādu izmērāma siltuma importu vai eksportu saskaņā ar FAR VII pielikuma 10.1.2. un 10.1.3. iedaļu.</t>
  </si>
  <si>
    <t>ikgadējo daudzumu noteikšanas metodi saskaņā ar FAR VII pielikuma 7.2. iedaļu.</t>
  </si>
  <si>
    <t>Relevanto attiecināmo emisijas faktoru noteikšanas metodikas apraksts saskaņā ar FAR VII pielikuma 10.1.2. un 10.1.3. iedaļu.</t>
  </si>
  <si>
    <t>Ja siltums tiek saražots koģenerācijā, aprakstiet, kā noteikti visi FAR VII pielikuma 8. iedaļas parametri.</t>
  </si>
  <si>
    <t>Attiecināmajās emisijās ņem vērā jebkādu atlikumgāzu importu vai eksportu saskaņā ar FAR VII pielikuma 10.1.5. iedaļu.</t>
  </si>
  <si>
    <t>atlikumgāzu daudzumu kvantificēšanai izmantoto datu avotu saskaņā ar FAR VII pielikuma 4.4. iedaļu,</t>
  </si>
  <si>
    <t>enerģētiskā satura un emisijas faktora noteikšanas metodi saskaņā ar FAR VII pielikuma 4.6. iedaļu.</t>
  </si>
  <si>
    <t>Ja piemērots FAR 10. panta 3. punkta 95 % noteikums, īpaši rūpīgi aprakstiet visus pieņēmumus.</t>
  </si>
  <si>
    <t>Te jānorāda arī tas, ar kādu metodi tiek izsekoti relevantie PRODCOM kodi saskaņā ar FAR VII pielikuma 2.1. sadaļas a) punktu un 9. sadaļu.</t>
  </si>
  <si>
    <t>zemākās siltumspējas un emisijas faktoru noteikšanas metodi saskaņā ar FAR VII pielikuma 4.6. iedaļu.</t>
  </si>
  <si>
    <t>Šeit norādiet, pēc kāda datu avota saskaņā ar FAR VII pielikuma 4.5. iedaļu ir noteikts saražotā izmērāmā siltuma daudzums.</t>
  </si>
  <si>
    <t>Šeit norādiet, pēc kāda datu avota saskaņā ar FAR VII pielikuma 4.5. iedaļu ir noteikts importētā izmērāmā siltuma daudzums un ar kādu metodi saskaņā ar FAR VII pielikuma 7.2. iedaļu noteikti neto daudzumi no katra tālāk norādītā avota (attiecīgā gadījumā):</t>
  </si>
  <si>
    <t>Tālāk atzīmējiet papildu ievadmateriālu daudzumiem izmantoto datu avotu saskaņā ar FAR VII pielikuma 4.4. iedaļu.</t>
  </si>
  <si>
    <t>Katras CWT funkcijas definīcija un robežas ir atrodamas FAR II pielikuma 1. punktā.</t>
  </si>
  <si>
    <t>Tālāk atzīmējiet kaļķu raksturlielumiem (CaO un MgO saturs) izmantoto datu avotu saskaņā ar FAR VII pielikuma 4.6. iedaļu.</t>
  </si>
  <si>
    <t>Katras CWT funkcijas definīcija un robežas ir atrodamas FAR II pielikuma 2. punktā.</t>
  </si>
  <si>
    <t>Tālāk atzīmējiet ūdeņraža tilpumfrakcijai izmantoto datu avotu saskaņā ar FAR VII pielikuma 4.6. iedaļu.</t>
  </si>
  <si>
    <t>Vinilhlorīda monomēra rīks: provizoriskais iedales apjoms (FAR 31. pants)</t>
  </si>
  <si>
    <t>4.5. d) Mērinstrumentu nolasījumi datu kopas netiešai noteikšanai, ja vien starp mērījumiem un attiecīgo datu kopu ir konstatēta pienācīga korelācija saskaņā ar FAR VII pielikuma 3.4. iedaļu</t>
  </si>
  <si>
    <t>4.5. e) Aizstājrādītāja aprēķināšana izmērāmā siltuma neto daudzumu noteikšanai saskaņā ar FAR VII pielikuma 7.2. iedaļas 3. metodi</t>
  </si>
  <si>
    <t>4.6. b) Laboratoriskas analīzes saskaņā ar FAR VII pielikuma 6.1. iedaļu</t>
  </si>
  <si>
    <t>4.6. c) Vienkāršotas laboratoriskas analīzes saskaņā ar FAR VII pielikuma 6.2. iedaļu;</t>
  </si>
  <si>
    <t>Direktīva 2003/87/EK, kurā jaunākie grozījumi izdarīti ar Direktīvu (ES) 2023/959 (turpmāk “ES ETS direktīva”), nosaka, ka dalībvalstīm ir iekārtām jāiedala bezmaksas kvotas, balstoties uz saskaņotiem Kopienas mēroga noteikumiem (10.a panta 1. punkts). Direktīvu var lejupielādēt no šīs vietnes:</t>
  </si>
  <si>
    <t>Izvēlne paredzēto apakšiekārtu sarakstam:</t>
  </si>
  <si>
    <t>https://www.kem.gov.lv/lv/eiropas-savienibas-emisiju-kvotu-tirdzniecibas-sistemas-4-periods</t>
  </si>
  <si>
    <t>es.ets@kem.gov.lv</t>
  </si>
  <si>
    <t>Valsts vides dienesta Atļauju pārvalde; e-pasts: ap@vvd.gov.lv</t>
  </si>
  <si>
    <t>Operators līdz 2024. gada 30. maijam iesniedz Valsts vides dienestā pilnīgu un pārbaudītu (verificētu) informāciju un datus, kas nepieciešami, lai noteiktu emisijas kvotu piešķīruma apjomu attiecīgajai iekārtai ETS 4.perioda posmam no 2026. līdz 2030. gadam, tai skaitā monitoringa un metodikas plānu.</t>
  </si>
  <si>
    <t>bug correction C sheet F124</t>
  </si>
  <si>
    <t xml:space="preserve">1) Ja iekārta ražo elektroenerģiju, metodikai būtu jāaptver saražotā elektroenerģija, importētā, eksportētā un patērētā elektroenerģija.
2) Ja iekārta elektroenerģiju neražo, tālāk būtu jānorāda tikai patēriņa metodika. </t>
  </si>
  <si>
    <t>Te jānorāda arī tas, ar kādu metodi tiek izsekoti relevantie PRODCOM un KN kodi saskaņā ar BIR VII pielikuma 9. iedaļu.</t>
  </si>
  <si>
    <t>Saskaņā ar BIR IV pielikuma 2.5. punkta f) apakšpunktu “relevantais elektroenerģijas patēriņš” ir jāapraksta, ņemot vērā apakšiekārtas sistēmas robežas, kas norādītas BIR I pielikuma 2. iedaļā. Attiecībā uz produktu līmeņatzīmēm, kas I pielikuma 2. iedaļā norādītas nav, ieraksti šeit ir fakultatīvi.</t>
  </si>
  <si>
    <t>kurināmā ielaides un materiālu ielaides (eksotermiskais siltums) kvantificēšanai izmantoto datu avotu saskaņā ar BIR VII pielikuma 4.4. iedaļu;</t>
  </si>
  <si>
    <t>datu avotu, ko izmanto kurināmā ielaides un materiālu ielaides (eksotermiskais siltums) kvantificēšanai saskaņā ar BIR VII pielikuma 4.4. iedaļu un siltuma ražošanai pievadītās elektroenerģijas daudzumu saskaņā ar BIR VII pielikuma 4.5. iedaļu;</t>
  </si>
  <si>
    <t>4.6. a) Aprēķina koeficientu noteikšanas metodes, kas paredzētas saskaņā ar Regulu (ES) 2018/2066 apstiprinātā monitoringa plānā</t>
  </si>
  <si>
    <t>F. 
Produkta LA</t>
  </si>
  <si>
    <t>G. 
Alternatīvās (fall-back) apakšiekārtas</t>
  </si>
  <si>
    <t>H. 
Speciāli LA dati</t>
  </si>
  <si>
    <t>A. 
MMP versijas</t>
  </si>
  <si>
    <t>B. 
InstData</t>
  </si>
  <si>
    <t>C. 
InstDescription</t>
  </si>
  <si>
    <t>D. 
MethProc</t>
  </si>
  <si>
    <t>E. 
EnergyFlows</t>
  </si>
  <si>
    <t>Further bug fixes</t>
  </si>
  <si>
    <t>I. 
Dalībvalsts lapa</t>
  </si>
  <si>
    <t>J. 
Piezīmes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</si>
</sst>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_ ;[Red]\-#,##0\ "/>
    <numFmt numFmtId="165" formatCode="0.000"/>
    <numFmt numFmtId="166" formatCode="0.0"/>
  </numFmts>
  <fonts count="81" x14ac:knownFonts="1">
    <font>
      <sz val="11"/>
      <color theme="1"/>
      <name val="Calibri"/>
      <family val="2"/>
      <scheme val="minor"/>
    </font>
    <font>
      <sz val="10"/>
      <name val="Arial"/>
      <family val="2"/>
    </font>
    <font>
      <sz val="11"/>
      <color indexed="8"/>
      <name val="Calibri"/>
      <family val="2"/>
    </font>
    <font>
      <sz val="10"/>
      <name val="Arial"/>
      <family val="2"/>
    </font>
    <font>
      <b/>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13"/>
      <name val="Arial"/>
      <family val="2"/>
    </font>
    <font>
      <sz val="11"/>
      <color theme="1"/>
      <name val="Arial"/>
      <family val="2"/>
    </font>
    <font>
      <b/>
      <sz val="14"/>
      <name val="Arial"/>
      <family val="2"/>
    </font>
    <font>
      <b/>
      <sz val="12"/>
      <color indexed="9"/>
      <name val="Arial"/>
      <family val="2"/>
    </font>
    <font>
      <b/>
      <sz val="11"/>
      <color indexed="62"/>
      <name val="Arial"/>
      <family val="2"/>
    </font>
    <font>
      <i/>
      <sz val="8"/>
      <color indexed="62"/>
      <name val="Arial"/>
      <family val="2"/>
    </font>
    <font>
      <b/>
      <sz val="11"/>
      <color indexed="18"/>
      <name val="Arial"/>
      <family val="2"/>
    </font>
    <font>
      <sz val="10"/>
      <color indexed="10"/>
      <name val="Arial"/>
      <family val="2"/>
    </font>
    <font>
      <b/>
      <i/>
      <sz val="8"/>
      <color indexed="62"/>
      <name val="Arial"/>
      <family val="2"/>
    </font>
    <font>
      <b/>
      <i/>
      <sz val="10"/>
      <color indexed="62"/>
      <name val="Arial"/>
      <family val="2"/>
    </font>
    <font>
      <sz val="8"/>
      <name val="Arial"/>
      <family val="2"/>
    </font>
    <font>
      <b/>
      <sz val="10"/>
      <color indexed="62"/>
      <name val="Arial"/>
      <family val="2"/>
    </font>
    <font>
      <i/>
      <sz val="8"/>
      <color indexed="18"/>
      <name val="Arial"/>
      <family val="2"/>
    </font>
    <font>
      <sz val="10"/>
      <name val="Arial"/>
      <family val="2"/>
    </font>
    <font>
      <i/>
      <sz val="10"/>
      <name val="Arial"/>
      <family val="2"/>
    </font>
    <font>
      <b/>
      <sz val="11"/>
      <name val="Arial"/>
      <family val="2"/>
    </font>
    <font>
      <u/>
      <sz val="10"/>
      <color indexed="12"/>
      <name val="Arial"/>
      <family val="2"/>
    </font>
    <font>
      <b/>
      <u/>
      <sz val="10"/>
      <color indexed="12"/>
      <name val="Arial"/>
      <family val="2"/>
    </font>
    <font>
      <sz val="9"/>
      <name val="Times New Roman"/>
      <family val="1"/>
    </font>
    <font>
      <sz val="10"/>
      <color theme="1"/>
      <name val="Arial"/>
      <family val="2"/>
    </font>
    <font>
      <sz val="8"/>
      <color theme="1"/>
      <name val="Arial"/>
      <family val="2"/>
    </font>
    <font>
      <b/>
      <sz val="11"/>
      <color theme="1"/>
      <name val="Arial"/>
      <family val="2"/>
    </font>
    <font>
      <u/>
      <sz val="10"/>
      <name val="Arial"/>
      <family val="2"/>
    </font>
    <font>
      <sz val="10"/>
      <name val="Arial"/>
      <family val="2"/>
    </font>
    <font>
      <b/>
      <u/>
      <sz val="10"/>
      <color indexed="62"/>
      <name val="Arial"/>
      <family val="2"/>
    </font>
    <font>
      <b/>
      <u/>
      <sz val="20"/>
      <color indexed="62"/>
      <name val="Arial"/>
      <family val="2"/>
    </font>
    <font>
      <sz val="10"/>
      <color indexed="12"/>
      <name val="Arial"/>
      <family val="2"/>
    </font>
    <font>
      <b/>
      <i/>
      <sz val="22"/>
      <color rgb="FFFF0000"/>
      <name val="Arial"/>
      <family val="2"/>
    </font>
    <font>
      <sz val="10"/>
      <color indexed="18"/>
      <name val="Arial"/>
      <family val="2"/>
    </font>
    <font>
      <b/>
      <sz val="10"/>
      <color indexed="18"/>
      <name val="Arial"/>
      <family val="2"/>
    </font>
    <font>
      <sz val="14"/>
      <color rgb="FFFF0000"/>
      <name val="Arial"/>
      <family val="2"/>
    </font>
    <font>
      <u/>
      <sz val="10"/>
      <color indexed="62"/>
      <name val="Arial"/>
      <family val="2"/>
    </font>
    <font>
      <sz val="10"/>
      <color indexed="62"/>
      <name val="Arial"/>
      <family val="2"/>
    </font>
    <font>
      <b/>
      <sz val="12"/>
      <name val="Arial"/>
      <family val="2"/>
    </font>
    <font>
      <b/>
      <sz val="9"/>
      <name val="Arial"/>
      <family val="2"/>
    </font>
    <font>
      <sz val="9"/>
      <name val="Arial"/>
      <family val="2"/>
    </font>
    <font>
      <sz val="10"/>
      <color indexed="48"/>
      <name val="Arial"/>
      <family val="2"/>
    </font>
    <font>
      <i/>
      <sz val="8"/>
      <name val="Arial"/>
      <family val="2"/>
    </font>
    <font>
      <b/>
      <sz val="8"/>
      <name val="Arial"/>
      <family val="2"/>
    </font>
    <font>
      <b/>
      <sz val="10"/>
      <color indexed="10"/>
      <name val="Arial"/>
      <family val="2"/>
    </font>
    <font>
      <b/>
      <sz val="8"/>
      <color indexed="62"/>
      <name val="Arial"/>
      <family val="2"/>
    </font>
    <font>
      <sz val="8"/>
      <color indexed="62"/>
      <name val="Arial"/>
      <family val="2"/>
    </font>
    <font>
      <sz val="10"/>
      <name val="Arial"/>
      <family val="2"/>
    </font>
    <font>
      <b/>
      <sz val="10"/>
      <color indexed="12"/>
      <name val="Arial"/>
      <family val="2"/>
    </font>
    <font>
      <sz val="9"/>
      <color indexed="81"/>
      <name val="Tahoma"/>
      <family val="2"/>
    </font>
    <font>
      <u/>
      <sz val="10"/>
      <color rgb="FF0000FF"/>
      <name val="Arial"/>
      <family val="2"/>
    </font>
    <font>
      <b/>
      <sz val="10"/>
      <color theme="1"/>
      <name val="Arial"/>
      <family val="2"/>
    </font>
    <font>
      <b/>
      <i/>
      <sz val="10"/>
      <color theme="0"/>
      <name val="Arial"/>
      <family val="2"/>
    </font>
    <font>
      <u/>
      <sz val="8"/>
      <color indexed="12"/>
      <name val="Arial"/>
      <family val="2"/>
    </font>
    <font>
      <i/>
      <sz val="10"/>
      <color indexed="62"/>
      <name val="Arial"/>
      <family val="2"/>
    </font>
    <font>
      <b/>
      <sz val="9"/>
      <color indexed="81"/>
      <name val="Segoe UI"/>
      <family val="2"/>
    </font>
    <font>
      <sz val="10"/>
      <color rgb="FF000080"/>
      <name val="Arial"/>
      <family val="2"/>
      <charset val="186"/>
    </font>
    <font>
      <sz val="14"/>
      <color rgb="FFFF0000"/>
      <name val="Arial"/>
      <family val="2"/>
      <charset val="186"/>
    </font>
    <font>
      <i/>
      <sz val="8"/>
      <color rgb="FF000080"/>
      <name val="Arial"/>
      <family val="2"/>
      <charset val="186"/>
    </font>
    <font>
      <i/>
      <sz val="8"/>
      <color rgb="FF333399"/>
      <name val="Arial"/>
      <family val="2"/>
      <charset val="186"/>
    </font>
    <font>
      <b/>
      <sz val="10"/>
      <color rgb="FF000000"/>
      <name val="Arial"/>
      <family val="2"/>
      <charset val="186"/>
    </font>
    <font>
      <sz val="10"/>
      <color rgb="FF000000"/>
      <name val="Arial"/>
      <family val="2"/>
      <charset val="186"/>
    </font>
    <font>
      <u/>
      <sz val="10"/>
      <color rgb="FF000000"/>
      <name val="Arial"/>
      <family val="2"/>
      <charset val="186"/>
    </font>
    <font>
      <vertAlign val="subscript"/>
      <sz val="10"/>
      <color rgb="FF000000"/>
      <name val="Arial"/>
      <family val="2"/>
      <charset val="186"/>
    </font>
    <font>
      <sz val="11"/>
      <color rgb="FF000000"/>
      <name val="Calibri"/>
      <family val="2"/>
      <charset val="186"/>
      <scheme val="minor"/>
    </font>
  </fonts>
  <fills count="53">
    <fill>
      <patternFill patternType="none"/>
    </fill>
    <fill>
      <patternFill patternType="gray125"/>
    </fill>
    <fill>
      <patternFill patternType="solid">
        <fgColor rgb="FFFFFF00"/>
        <bgColor indexed="64"/>
      </patternFill>
    </fill>
    <fill>
      <patternFill patternType="solid">
        <fgColor indexed="55"/>
      </patternFill>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2"/>
        <bgColor indexed="64"/>
      </patternFill>
    </fill>
    <fill>
      <patternFill patternType="solid">
        <fgColor indexed="9"/>
        <bgColor indexed="64"/>
      </patternFill>
    </fill>
    <fill>
      <patternFill patternType="solid">
        <fgColor rgb="FFFFFFCC"/>
        <bgColor indexed="64"/>
      </patternFill>
    </fill>
    <fill>
      <patternFill patternType="solid">
        <fgColor indexed="41"/>
        <bgColor indexed="64"/>
      </patternFill>
    </fill>
    <fill>
      <patternFill patternType="solid">
        <fgColor indexed="42"/>
        <bgColor indexed="64"/>
      </patternFill>
    </fill>
    <fill>
      <patternFill patternType="solid">
        <fgColor indexed="13"/>
        <bgColor indexed="64"/>
      </patternFill>
    </fill>
    <fill>
      <patternFill patternType="solid">
        <fgColor rgb="FFCCFFCC"/>
        <bgColor indexed="64"/>
      </patternFill>
    </fill>
    <fill>
      <patternFill patternType="solid">
        <fgColor rgb="FFCCFFFF"/>
        <bgColor indexed="64"/>
      </patternFill>
    </fill>
    <fill>
      <patternFill patternType="solid">
        <fgColor indexed="55"/>
        <bgColor indexed="64"/>
      </patternFill>
    </fill>
    <fill>
      <patternFill patternType="solid">
        <fgColor indexed="27"/>
        <bgColor indexed="64"/>
      </patternFill>
    </fill>
    <fill>
      <patternFill patternType="solid">
        <fgColor theme="9"/>
        <bgColor indexed="64"/>
      </patternFill>
    </fill>
    <fill>
      <patternFill patternType="solid">
        <fgColor theme="0"/>
        <bgColor indexed="64"/>
      </patternFill>
    </fill>
    <fill>
      <patternFill patternType="solid">
        <fgColor theme="9" tint="0.59999389629810485"/>
        <bgColor indexed="64"/>
      </patternFill>
    </fill>
    <fill>
      <patternFill patternType="solid">
        <fgColor indexed="11"/>
        <bgColor indexed="64"/>
      </patternFill>
    </fill>
    <fill>
      <patternFill patternType="solid">
        <fgColor rgb="FFFF0000"/>
        <bgColor indexed="64"/>
      </patternFill>
    </fill>
    <fill>
      <patternFill patternType="solid">
        <fgColor indexed="43"/>
        <bgColor indexed="64"/>
      </patternFill>
    </fill>
    <fill>
      <patternFill patternType="solid">
        <fgColor indexed="57"/>
        <bgColor indexed="64"/>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lightUp">
        <bgColor indexed="9"/>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3"/>
        <bgColor indexed="64"/>
      </patternFill>
    </fill>
    <fill>
      <patternFill patternType="solid">
        <fgColor rgb="FFFFFFFF"/>
        <bgColor indexed="64"/>
      </patternFill>
    </fill>
    <fill>
      <patternFill patternType="solid">
        <fgColor rgb="FFBFBFBF"/>
        <bgColor indexed="64"/>
      </patternFill>
    </fill>
    <fill>
      <patternFill patternType="solid">
        <fgColor rgb="FFDCE6F1"/>
        <bgColor indexed="64"/>
      </patternFill>
    </fill>
  </fills>
  <borders count="10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right/>
      <top style="hair">
        <color indexed="64"/>
      </top>
      <bottom style="hair">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style="medium">
        <color indexed="64"/>
      </left>
      <right style="medium">
        <color indexed="64"/>
      </right>
      <top/>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medium">
        <color auto="1"/>
      </left>
      <right/>
      <top style="medium">
        <color auto="1"/>
      </top>
      <bottom/>
      <diagonal/>
    </border>
    <border>
      <left/>
      <right/>
      <top style="medium">
        <color auto="1"/>
      </top>
      <bottom/>
      <diagonal/>
    </border>
    <border>
      <left/>
      <right/>
      <top/>
      <bottom style="medium">
        <color auto="1"/>
      </bottom>
      <diagonal/>
    </border>
    <border>
      <left/>
      <right style="medium">
        <color auto="1"/>
      </right>
      <top/>
      <bottom style="medium">
        <color auto="1"/>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medium">
        <color indexed="12"/>
      </top>
      <bottom/>
      <diagonal/>
    </border>
    <border>
      <left style="thin">
        <color indexed="64"/>
      </left>
      <right/>
      <top style="medium">
        <color indexed="64"/>
      </top>
      <bottom/>
      <diagonal/>
    </border>
    <border>
      <left/>
      <right/>
      <top style="medium">
        <color indexed="64"/>
      </top>
      <bottom/>
      <diagonal/>
    </border>
    <border>
      <left style="thin">
        <color indexed="64"/>
      </left>
      <right/>
      <top style="hair">
        <color indexed="64"/>
      </top>
      <bottom/>
      <diagonal/>
    </border>
    <border>
      <left/>
      <right style="thin">
        <color indexed="64"/>
      </right>
      <top style="hair">
        <color indexed="64"/>
      </top>
      <bottom/>
      <diagonal/>
    </border>
  </borders>
  <cellStyleXfs count="107">
    <xf numFmtId="0" fontId="0" fillId="0" borderId="0"/>
    <xf numFmtId="0" fontId="1"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6"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6" borderId="0" applyNumberFormat="0" applyBorder="0" applyAlignment="0" applyProtection="0"/>
    <xf numFmtId="0" fontId="5" fillId="18"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18"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4"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4" borderId="0" applyNumberFormat="0" applyBorder="0" applyAlignment="0" applyProtection="0"/>
    <xf numFmtId="0" fontId="17" fillId="11" borderId="4" applyNumberFormat="0" applyAlignment="0" applyProtection="0"/>
    <xf numFmtId="0" fontId="6" fillId="8" borderId="0" applyNumberFormat="0" applyBorder="0" applyAlignment="0" applyProtection="0"/>
    <xf numFmtId="0" fontId="7" fillId="11" borderId="5" applyNumberFormat="0" applyAlignment="0" applyProtection="0"/>
    <xf numFmtId="0" fontId="7" fillId="11" borderId="5" applyNumberFormat="0" applyAlignment="0" applyProtection="0"/>
    <xf numFmtId="0" fontId="8" fillId="3" borderId="6" applyNumberFormat="0" applyAlignment="0" applyProtection="0"/>
    <xf numFmtId="0" fontId="14" fillId="4" borderId="5" applyNumberFormat="0" applyAlignment="0" applyProtection="0"/>
    <xf numFmtId="0" fontId="19" fillId="0" borderId="7" applyNumberFormat="0" applyFill="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9" borderId="0" applyNumberFormat="0" applyBorder="0" applyAlignment="0" applyProtection="0"/>
    <xf numFmtId="0" fontId="10" fillId="9" borderId="0" applyNumberFormat="0" applyBorder="0" applyAlignment="0" applyProtection="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14" fillId="4" borderId="5" applyNumberFormat="0" applyAlignment="0" applyProtection="0"/>
    <xf numFmtId="0" fontId="15" fillId="0" borderId="11" applyNumberFormat="0" applyFill="0" applyAlignment="0" applyProtection="0"/>
    <xf numFmtId="0" fontId="16" fillId="13" borderId="0" applyNumberFormat="0" applyBorder="0" applyAlignment="0" applyProtection="0"/>
    <xf numFmtId="0" fontId="3" fillId="5" borderId="12" applyNumberFormat="0" applyFont="0" applyAlignment="0" applyProtection="0"/>
    <xf numFmtId="0" fontId="2" fillId="5" borderId="12" applyNumberFormat="0" applyFont="0" applyAlignment="0" applyProtection="0"/>
    <xf numFmtId="0" fontId="17" fillId="11" borderId="4" applyNumberFormat="0" applyAlignment="0" applyProtection="0"/>
    <xf numFmtId="9" fontId="3" fillId="0" borderId="0" applyFont="0" applyFill="0" applyBorder="0" applyAlignment="0" applyProtection="0"/>
    <xf numFmtId="0" fontId="6" fillId="8" borderId="0" applyNumberFormat="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18" fillId="0" borderId="0" applyNumberFormat="0" applyFill="0" applyBorder="0" applyAlignment="0" applyProtection="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15" fillId="0" borderId="11"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8" fillId="3" borderId="6" applyNumberFormat="0" applyAlignment="0" applyProtection="0"/>
    <xf numFmtId="0" fontId="1" fillId="5" borderId="12" applyNumberFormat="0" applyFont="0" applyAlignment="0" applyProtection="0"/>
    <xf numFmtId="9" fontId="1" fillId="0" borderId="0" applyFont="0" applyFill="0" applyBorder="0" applyAlignment="0" applyProtection="0"/>
    <xf numFmtId="0" fontId="34" fillId="0" borderId="0"/>
    <xf numFmtId="0" fontId="37" fillId="0" borderId="0" applyNumberFormat="0" applyFill="0" applyBorder="0" applyAlignment="0" applyProtection="0">
      <alignment vertical="top"/>
      <protection locked="0"/>
    </xf>
    <xf numFmtId="0" fontId="1" fillId="0" borderId="0" applyNumberFormat="0" applyFont="0" applyFill="0" applyBorder="0" applyProtection="0">
      <alignment horizontal="left" vertical="center" indent="5"/>
    </xf>
    <xf numFmtId="0" fontId="2" fillId="16"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9" fontId="1" fillId="0" borderId="0" applyFont="0" applyFill="0" applyBorder="0" applyAlignment="0" applyProtection="0"/>
    <xf numFmtId="0" fontId="1" fillId="0" borderId="0"/>
    <xf numFmtId="4" fontId="39" fillId="0" borderId="0"/>
    <xf numFmtId="0" fontId="44" fillId="0" borderId="0"/>
    <xf numFmtId="0" fontId="63" fillId="0" borderId="0"/>
    <xf numFmtId="0" fontId="2" fillId="0" borderId="0"/>
  </cellStyleXfs>
  <cellXfs count="1161">
    <xf numFmtId="0" fontId="0" fillId="0" borderId="0" xfId="0"/>
    <xf numFmtId="0" fontId="4" fillId="0" borderId="13" xfId="1" applyFont="1" applyBorder="1"/>
    <xf numFmtId="0" fontId="23" fillId="26" borderId="0" xfId="0" applyFont="1" applyFill="1" applyAlignment="1">
      <alignment vertical="top"/>
    </xf>
    <xf numFmtId="164" fontId="1" fillId="26" borderId="26" xfId="1" applyNumberFormat="1" applyFill="1" applyBorder="1" applyAlignment="1">
      <alignment horizontal="right" vertical="top"/>
    </xf>
    <xf numFmtId="0" fontId="4" fillId="26" borderId="29" xfId="1" applyFont="1" applyFill="1" applyBorder="1" applyAlignment="1">
      <alignment horizontal="right" wrapText="1"/>
    </xf>
    <xf numFmtId="0" fontId="1" fillId="0" borderId="0" xfId="1"/>
    <xf numFmtId="164" fontId="1" fillId="26" borderId="21" xfId="1" applyNumberFormat="1" applyFill="1" applyBorder="1" applyAlignment="1">
      <alignment horizontal="right" vertical="top"/>
    </xf>
    <xf numFmtId="164" fontId="1" fillId="26" borderId="23" xfId="1" applyNumberFormat="1" applyFill="1" applyBorder="1" applyAlignment="1">
      <alignment horizontal="right" vertical="top"/>
    </xf>
    <xf numFmtId="0" fontId="4" fillId="26" borderId="28" xfId="1" applyFont="1" applyFill="1" applyBorder="1" applyAlignment="1">
      <alignment horizontal="right" wrapText="1"/>
    </xf>
    <xf numFmtId="0" fontId="1" fillId="26" borderId="0" xfId="1" applyFill="1" applyAlignment="1">
      <alignment horizontal="center" vertical="top"/>
    </xf>
    <xf numFmtId="0" fontId="1" fillId="28" borderId="0" xfId="1" applyFill="1" applyAlignment="1">
      <alignment horizontal="left" vertical="top"/>
    </xf>
    <xf numFmtId="0" fontId="21" fillId="25" borderId="0" xfId="1" applyFont="1" applyFill="1"/>
    <xf numFmtId="15" fontId="1" fillId="26" borderId="0" xfId="0" applyNumberFormat="1" applyFont="1" applyFill="1" applyAlignment="1">
      <alignment vertical="top"/>
    </xf>
    <xf numFmtId="0" fontId="4" fillId="26" borderId="0" xfId="1" applyFont="1" applyFill="1" applyAlignment="1">
      <alignment horizontal="center" vertical="top"/>
    </xf>
    <xf numFmtId="0" fontId="1" fillId="26" borderId="0" xfId="1" applyFill="1" applyAlignment="1">
      <alignment vertical="top"/>
    </xf>
    <xf numFmtId="0" fontId="26" fillId="26" borderId="0" xfId="1" quotePrefix="1" applyFont="1" applyFill="1" applyAlignment="1">
      <alignment horizontal="right" vertical="top"/>
    </xf>
    <xf numFmtId="0" fontId="4" fillId="26" borderId="0" xfId="0" applyFont="1" applyFill="1" applyAlignment="1">
      <alignment vertical="top"/>
    </xf>
    <xf numFmtId="0" fontId="1" fillId="0" borderId="0" xfId="0" applyFont="1" applyAlignment="1">
      <alignment vertical="top"/>
    </xf>
    <xf numFmtId="0" fontId="1" fillId="32" borderId="0" xfId="0" applyFont="1" applyFill="1" applyAlignment="1">
      <alignment vertical="top"/>
    </xf>
    <xf numFmtId="0" fontId="1" fillId="26" borderId="0" xfId="0" applyFont="1" applyFill="1"/>
    <xf numFmtId="0" fontId="1" fillId="36" borderId="0" xfId="0" applyFont="1" applyFill="1" applyAlignment="1">
      <alignment vertical="top"/>
    </xf>
    <xf numFmtId="0" fontId="1" fillId="34" borderId="0" xfId="86" applyFont="1" applyFill="1" applyAlignment="1">
      <alignment horizontal="right" vertical="center"/>
    </xf>
    <xf numFmtId="0" fontId="1" fillId="28" borderId="0" xfId="0" applyFont="1" applyFill="1" applyAlignment="1">
      <alignment vertical="top"/>
    </xf>
    <xf numFmtId="0" fontId="1" fillId="28" borderId="0" xfId="0" applyFont="1" applyFill="1"/>
    <xf numFmtId="15" fontId="1" fillId="26" borderId="0" xfId="0" applyNumberFormat="1" applyFont="1" applyFill="1" applyAlignment="1">
      <alignment horizontal="right" vertical="top"/>
    </xf>
    <xf numFmtId="0" fontId="1" fillId="26" borderId="0" xfId="0" applyFont="1" applyFill="1" applyAlignment="1">
      <alignment horizontal="right" vertical="top"/>
    </xf>
    <xf numFmtId="0" fontId="4" fillId="26" borderId="32" xfId="1" applyFont="1" applyFill="1" applyBorder="1" applyAlignment="1">
      <alignment wrapText="1"/>
    </xf>
    <xf numFmtId="0" fontId="4" fillId="26" borderId="16" xfId="0" applyFont="1" applyFill="1" applyBorder="1" applyAlignment="1">
      <alignment vertical="top" wrapText="1"/>
    </xf>
    <xf numFmtId="0" fontId="1" fillId="32" borderId="16" xfId="1" applyFill="1" applyBorder="1" applyAlignment="1">
      <alignment horizontal="center" vertical="top" wrapText="1"/>
    </xf>
    <xf numFmtId="0" fontId="1" fillId="32" borderId="16" xfId="1" applyFill="1" applyBorder="1" applyAlignment="1">
      <alignment horizontal="center" vertical="top"/>
    </xf>
    <xf numFmtId="0" fontId="1" fillId="32" borderId="33" xfId="0" applyFont="1" applyFill="1" applyBorder="1" applyAlignment="1">
      <alignment horizontal="center" vertical="top"/>
    </xf>
    <xf numFmtId="0" fontId="1" fillId="32" borderId="34" xfId="0" applyFont="1" applyFill="1" applyBorder="1" applyAlignment="1">
      <alignment horizontal="center" vertical="top"/>
    </xf>
    <xf numFmtId="0" fontId="1" fillId="32" borderId="35" xfId="0" applyFont="1" applyFill="1" applyBorder="1" applyAlignment="1">
      <alignment horizontal="center" vertical="top"/>
    </xf>
    <xf numFmtId="164" fontId="1" fillId="32" borderId="33" xfId="0" applyNumberFormat="1" applyFont="1" applyFill="1" applyBorder="1" applyAlignment="1">
      <alignment horizontal="center" vertical="top"/>
    </xf>
    <xf numFmtId="0" fontId="4" fillId="36" borderId="0" xfId="0" applyFont="1" applyFill="1" applyAlignment="1">
      <alignment vertical="top"/>
    </xf>
    <xf numFmtId="0" fontId="4" fillId="26" borderId="16" xfId="0" applyFont="1" applyFill="1" applyBorder="1" applyAlignment="1">
      <alignment vertical="top"/>
    </xf>
    <xf numFmtId="0" fontId="1" fillId="26" borderId="0" xfId="0" applyFont="1" applyFill="1" applyAlignment="1">
      <alignment vertical="top"/>
    </xf>
    <xf numFmtId="0" fontId="26" fillId="36" borderId="0" xfId="0" quotePrefix="1" applyFont="1" applyFill="1" applyAlignment="1">
      <alignment horizontal="right" vertical="top" wrapText="1"/>
    </xf>
    <xf numFmtId="0" fontId="4" fillId="26" borderId="0" xfId="0" applyFont="1" applyFill="1" applyAlignment="1">
      <alignment horizontal="center" vertical="top"/>
    </xf>
    <xf numFmtId="0" fontId="1" fillId="32" borderId="0" xfId="0" applyFont="1" applyFill="1"/>
    <xf numFmtId="0" fontId="4" fillId="0" borderId="0" xfId="1" applyFont="1"/>
    <xf numFmtId="0" fontId="1" fillId="0" borderId="64" xfId="1" applyBorder="1"/>
    <xf numFmtId="0" fontId="1" fillId="40" borderId="65" xfId="1" applyFill="1" applyBorder="1"/>
    <xf numFmtId="0" fontId="1" fillId="0" borderId="66" xfId="1" applyBorder="1"/>
    <xf numFmtId="14" fontId="1" fillId="41" borderId="67" xfId="1" applyNumberFormat="1" applyFill="1" applyBorder="1" applyAlignment="1">
      <alignment horizontal="left"/>
    </xf>
    <xf numFmtId="0" fontId="1" fillId="29" borderId="44" xfId="1" applyFill="1" applyBorder="1"/>
    <xf numFmtId="0" fontId="1" fillId="29" borderId="68" xfId="1" applyFill="1" applyBorder="1"/>
    <xf numFmtId="0" fontId="1" fillId="29" borderId="46" xfId="1" applyFill="1" applyBorder="1"/>
    <xf numFmtId="0" fontId="1" fillId="0" borderId="69" xfId="1" applyBorder="1"/>
    <xf numFmtId="0" fontId="1" fillId="42" borderId="70" xfId="1" applyFill="1" applyBorder="1"/>
    <xf numFmtId="0" fontId="1" fillId="0" borderId="71" xfId="1" applyBorder="1"/>
    <xf numFmtId="0" fontId="1" fillId="43" borderId="72" xfId="1" applyFill="1" applyBorder="1"/>
    <xf numFmtId="0" fontId="1" fillId="40" borderId="0" xfId="1" applyFill="1"/>
    <xf numFmtId="0" fontId="4" fillId="0" borderId="1" xfId="1" applyFont="1" applyBorder="1"/>
    <xf numFmtId="0" fontId="4" fillId="0" borderId="2" xfId="1" applyFont="1" applyBorder="1"/>
    <xf numFmtId="0" fontId="1" fillId="0" borderId="3" xfId="1" applyBorder="1"/>
    <xf numFmtId="14" fontId="1" fillId="41" borderId="73" xfId="1" applyNumberFormat="1" applyFill="1" applyBorder="1" applyAlignment="1">
      <alignment horizontal="center"/>
    </xf>
    <xf numFmtId="0" fontId="1" fillId="29" borderId="73" xfId="1" applyFill="1" applyBorder="1"/>
    <xf numFmtId="0" fontId="1" fillId="29" borderId="39" xfId="1" applyFill="1" applyBorder="1"/>
    <xf numFmtId="0" fontId="1" fillId="29" borderId="40" xfId="1" applyFill="1" applyBorder="1"/>
    <xf numFmtId="14" fontId="1" fillId="41" borderId="36" xfId="1" applyNumberFormat="1" applyFill="1" applyBorder="1" applyAlignment="1">
      <alignment horizontal="center"/>
    </xf>
    <xf numFmtId="0" fontId="1" fillId="29" borderId="36" xfId="1" applyFill="1" applyBorder="1"/>
    <xf numFmtId="0" fontId="1" fillId="29" borderId="38" xfId="1" applyFill="1" applyBorder="1"/>
    <xf numFmtId="0" fontId="1" fillId="29" borderId="29" xfId="1" applyFill="1" applyBorder="1"/>
    <xf numFmtId="14" fontId="1" fillId="41" borderId="31" xfId="1" applyNumberFormat="1" applyFill="1" applyBorder="1" applyAlignment="1">
      <alignment horizontal="center"/>
    </xf>
    <xf numFmtId="0" fontId="1" fillId="29" borderId="31" xfId="1" applyFill="1" applyBorder="1"/>
    <xf numFmtId="0" fontId="1" fillId="29" borderId="32" xfId="1" applyFill="1" applyBorder="1"/>
    <xf numFmtId="0" fontId="1" fillId="29" borderId="28" xfId="1" applyFill="1" applyBorder="1"/>
    <xf numFmtId="0" fontId="1" fillId="42" borderId="0" xfId="1" applyFill="1"/>
    <xf numFmtId="0" fontId="1" fillId="43" borderId="0" xfId="1" applyFill="1" applyAlignment="1">
      <alignment horizontal="left" vertical="top" wrapText="1"/>
    </xf>
    <xf numFmtId="0" fontId="1" fillId="39" borderId="16" xfId="0" applyFont="1" applyFill="1" applyBorder="1" applyAlignment="1">
      <alignment horizontal="center" vertical="top"/>
    </xf>
    <xf numFmtId="0" fontId="40" fillId="35" borderId="16" xfId="0" applyFont="1" applyFill="1" applyBorder="1" applyAlignment="1">
      <alignment vertical="center"/>
    </xf>
    <xf numFmtId="0" fontId="44" fillId="26" borderId="0" xfId="104" applyFill="1"/>
    <xf numFmtId="0" fontId="45" fillId="26" borderId="0" xfId="104" applyFont="1" applyFill="1"/>
    <xf numFmtId="0" fontId="46" fillId="26" borderId="0" xfId="104" applyFont="1" applyFill="1"/>
    <xf numFmtId="0" fontId="44" fillId="26" borderId="0" xfId="104" applyFill="1" applyAlignment="1">
      <alignment vertical="top"/>
    </xf>
    <xf numFmtId="0" fontId="23" fillId="26" borderId="0" xfId="104" applyFont="1" applyFill="1" applyAlignment="1">
      <alignment vertical="top"/>
    </xf>
    <xf numFmtId="0" fontId="47" fillId="26" borderId="0" xfId="104" applyFont="1" applyFill="1" applyAlignment="1">
      <alignment horizontal="center" vertical="top"/>
    </xf>
    <xf numFmtId="0" fontId="1" fillId="26" borderId="0" xfId="104" applyFont="1" applyFill="1"/>
    <xf numFmtId="0" fontId="1" fillId="26" borderId="0" xfId="104" applyFont="1" applyFill="1" applyAlignment="1">
      <alignment horizontal="center" vertical="top"/>
    </xf>
    <xf numFmtId="0" fontId="37" fillId="26" borderId="0" xfId="87" applyFill="1" applyBorder="1" applyAlignment="1" applyProtection="1">
      <alignment horizontal="center" vertical="top"/>
    </xf>
    <xf numFmtId="0" fontId="1" fillId="26" borderId="0" xfId="104" applyFont="1" applyFill="1" applyAlignment="1">
      <alignment vertical="top"/>
    </xf>
    <xf numFmtId="0" fontId="48" fillId="26" borderId="0" xfId="104" applyFont="1" applyFill="1"/>
    <xf numFmtId="0" fontId="44" fillId="26" borderId="77" xfId="104" applyFill="1" applyBorder="1" applyAlignment="1">
      <alignment vertical="top"/>
    </xf>
    <xf numFmtId="0" fontId="44" fillId="26" borderId="78" xfId="104" applyFill="1" applyBorder="1" applyAlignment="1">
      <alignment vertical="top"/>
    </xf>
    <xf numFmtId="0" fontId="44" fillId="26" borderId="79" xfId="104" applyFill="1" applyBorder="1" applyAlignment="1">
      <alignment vertical="top"/>
    </xf>
    <xf numFmtId="0" fontId="44" fillId="29" borderId="78" xfId="104" applyFill="1" applyBorder="1" applyAlignment="1">
      <alignment vertical="top"/>
    </xf>
    <xf numFmtId="0" fontId="44" fillId="29" borderId="80" xfId="104" applyFill="1" applyBorder="1" applyAlignment="1">
      <alignment vertical="top"/>
    </xf>
    <xf numFmtId="0" fontId="44" fillId="26" borderId="52" xfId="104" applyFill="1" applyBorder="1" applyAlignment="1">
      <alignment vertical="top"/>
    </xf>
    <xf numFmtId="0" fontId="44" fillId="26" borderId="53" xfId="104" applyFill="1" applyBorder="1" applyAlignment="1">
      <alignment vertical="top"/>
    </xf>
    <xf numFmtId="0" fontId="44" fillId="26" borderId="81" xfId="104" applyFill="1" applyBorder="1" applyAlignment="1">
      <alignment vertical="top"/>
    </xf>
    <xf numFmtId="0" fontId="44" fillId="29" borderId="53" xfId="104" applyFill="1" applyBorder="1" applyAlignment="1">
      <alignment vertical="top"/>
    </xf>
    <xf numFmtId="0" fontId="44" fillId="29" borderId="54" xfId="104" applyFill="1" applyBorder="1" applyAlignment="1">
      <alignment vertical="top"/>
    </xf>
    <xf numFmtId="0" fontId="4" fillId="26" borderId="0" xfId="104" applyFont="1" applyFill="1" applyAlignment="1">
      <alignment vertical="top"/>
    </xf>
    <xf numFmtId="0" fontId="44" fillId="26" borderId="82" xfId="104" applyFill="1" applyBorder="1" applyAlignment="1">
      <alignment vertical="top"/>
    </xf>
    <xf numFmtId="0" fontId="44" fillId="26" borderId="14" xfId="104" applyFill="1" applyBorder="1" applyAlignment="1">
      <alignment vertical="top"/>
    </xf>
    <xf numFmtId="0" fontId="44" fillId="26" borderId="21" xfId="104" applyFill="1" applyBorder="1" applyAlignment="1">
      <alignment vertical="top"/>
    </xf>
    <xf numFmtId="0" fontId="44" fillId="29" borderId="14" xfId="104" applyFill="1" applyBorder="1" applyAlignment="1">
      <alignment vertical="top"/>
    </xf>
    <xf numFmtId="0" fontId="44" fillId="29" borderId="60" xfId="104" applyFill="1" applyBorder="1" applyAlignment="1">
      <alignment vertical="top"/>
    </xf>
    <xf numFmtId="0" fontId="1" fillId="26" borderId="83" xfId="104" applyFont="1" applyFill="1" applyBorder="1"/>
    <xf numFmtId="0" fontId="44" fillId="26" borderId="61" xfId="104" applyFill="1" applyBorder="1" applyAlignment="1">
      <alignment vertical="top"/>
    </xf>
    <xf numFmtId="0" fontId="44" fillId="26" borderId="62" xfId="104" applyFill="1" applyBorder="1" applyAlignment="1">
      <alignment vertical="top"/>
    </xf>
    <xf numFmtId="0" fontId="44" fillId="31" borderId="61" xfId="104" applyFill="1" applyBorder="1" applyAlignment="1">
      <alignment vertical="top"/>
    </xf>
    <xf numFmtId="0" fontId="44" fillId="31" borderId="63" xfId="104" applyFill="1" applyBorder="1" applyAlignment="1">
      <alignment vertical="top"/>
    </xf>
    <xf numFmtId="0" fontId="44" fillId="26" borderId="0" xfId="104" applyFill="1" applyAlignment="1">
      <alignment horizontal="center" vertical="top"/>
    </xf>
    <xf numFmtId="0" fontId="44" fillId="26" borderId="13" xfId="104" applyFill="1" applyBorder="1" applyAlignment="1">
      <alignment vertical="top"/>
    </xf>
    <xf numFmtId="0" fontId="44" fillId="26" borderId="0" xfId="104" applyFill="1" applyAlignment="1">
      <alignment horizontal="center" vertical="top" wrapText="1"/>
    </xf>
    <xf numFmtId="0" fontId="44" fillId="0" borderId="0" xfId="104"/>
    <xf numFmtId="0" fontId="4" fillId="26" borderId="0" xfId="104" applyFont="1" applyFill="1" applyAlignment="1">
      <alignment horizontal="center" vertical="top"/>
    </xf>
    <xf numFmtId="0" fontId="24" fillId="25" borderId="0" xfId="104" applyFont="1" applyFill="1" applyAlignment="1">
      <alignment horizontal="left"/>
    </xf>
    <xf numFmtId="0" fontId="49" fillId="26" borderId="0" xfId="104" applyFont="1" applyFill="1" applyAlignment="1">
      <alignment horizontal="left" vertical="top"/>
    </xf>
    <xf numFmtId="0" fontId="44" fillId="26" borderId="0" xfId="104" applyFill="1" applyAlignment="1">
      <alignment horizontal="left" vertical="top"/>
    </xf>
    <xf numFmtId="0" fontId="50" fillId="26" borderId="0" xfId="104" applyFont="1" applyFill="1" applyAlignment="1">
      <alignment horizontal="center" vertical="top"/>
    </xf>
    <xf numFmtId="0" fontId="50" fillId="26" borderId="2" xfId="104" applyFont="1" applyFill="1" applyBorder="1" applyAlignment="1">
      <alignment horizontal="left" vertical="top"/>
    </xf>
    <xf numFmtId="0" fontId="50" fillId="26" borderId="37" xfId="104" applyFont="1" applyFill="1" applyBorder="1" applyAlignment="1">
      <alignment horizontal="left" vertical="top"/>
    </xf>
    <xf numFmtId="0" fontId="50" fillId="26" borderId="13" xfId="104" applyFont="1" applyFill="1" applyBorder="1" applyAlignment="1">
      <alignment horizontal="left" vertical="top"/>
    </xf>
    <xf numFmtId="164" fontId="44" fillId="26" borderId="0" xfId="104" applyNumberFormat="1" applyFill="1" applyAlignment="1">
      <alignment vertical="top"/>
    </xf>
    <xf numFmtId="0" fontId="37" fillId="26" borderId="0" xfId="87" applyFill="1" applyAlignment="1" applyProtection="1"/>
    <xf numFmtId="0" fontId="1" fillId="26" borderId="0" xfId="0" applyFont="1" applyFill="1" applyAlignment="1">
      <alignment horizontal="right" vertical="top" wrapText="1"/>
    </xf>
    <xf numFmtId="0" fontId="1" fillId="26" borderId="0" xfId="0" applyFont="1" applyFill="1" applyAlignment="1">
      <alignment vertical="center"/>
    </xf>
    <xf numFmtId="0" fontId="1" fillId="26" borderId="0" xfId="0" applyFont="1" applyFill="1" applyAlignment="1">
      <alignment horizontal="right" vertical="center"/>
    </xf>
    <xf numFmtId="0" fontId="4" fillId="26" borderId="0" xfId="0" applyFont="1" applyFill="1" applyAlignment="1">
      <alignment vertical="center" wrapText="1"/>
    </xf>
    <xf numFmtId="0" fontId="1" fillId="26" borderId="0" xfId="0" applyFont="1" applyFill="1" applyAlignment="1">
      <alignment horizontal="center" vertical="top"/>
    </xf>
    <xf numFmtId="0" fontId="1" fillId="28" borderId="16" xfId="0" applyFont="1" applyFill="1" applyBorder="1" applyAlignment="1">
      <alignment horizontal="center" vertical="top"/>
    </xf>
    <xf numFmtId="0" fontId="31" fillId="26" borderId="0" xfId="0" applyFont="1" applyFill="1" applyAlignment="1">
      <alignment horizontal="left" vertical="top"/>
    </xf>
    <xf numFmtId="0" fontId="55" fillId="26" borderId="0" xfId="0" applyFont="1" applyFill="1" applyAlignment="1">
      <alignment vertical="top"/>
    </xf>
    <xf numFmtId="0" fontId="1" fillId="26" borderId="0" xfId="0" applyFont="1" applyFill="1" applyAlignment="1">
      <alignment horizontal="left" vertical="center" shrinkToFit="1"/>
    </xf>
    <xf numFmtId="0" fontId="33" fillId="26" borderId="0" xfId="0" applyFont="1" applyFill="1" applyAlignment="1">
      <alignment horizontal="left" vertical="top" wrapText="1"/>
    </xf>
    <xf numFmtId="0" fontId="4" fillId="26" borderId="0" xfId="0" applyFont="1" applyFill="1" applyAlignment="1">
      <alignment horizontal="left" vertical="center"/>
    </xf>
    <xf numFmtId="0" fontId="28" fillId="26" borderId="0" xfId="0" applyFont="1" applyFill="1" applyAlignment="1">
      <alignment vertical="center"/>
    </xf>
    <xf numFmtId="0" fontId="57" fillId="26" borderId="0" xfId="0" applyFont="1" applyFill="1"/>
    <xf numFmtId="0" fontId="1" fillId="26" borderId="0" xfId="0" applyFont="1" applyFill="1" applyAlignment="1">
      <alignment horizontal="right"/>
    </xf>
    <xf numFmtId="0" fontId="4" fillId="26" borderId="0" xfId="0" applyFont="1" applyFill="1" applyAlignment="1">
      <alignment horizontal="left"/>
    </xf>
    <xf numFmtId="0" fontId="59" fillId="26" borderId="0" xfId="0" applyFont="1" applyFill="1" applyAlignment="1">
      <alignment horizontal="left" vertical="top"/>
    </xf>
    <xf numFmtId="0" fontId="1" fillId="26" borderId="0" xfId="0" applyFont="1" applyFill="1" applyAlignment="1">
      <alignment horizontal="left" vertical="top"/>
    </xf>
    <xf numFmtId="0" fontId="60" fillId="26" borderId="0" xfId="0" applyFont="1" applyFill="1" applyAlignment="1">
      <alignment horizontal="left" vertical="top"/>
    </xf>
    <xf numFmtId="0" fontId="28" fillId="26" borderId="0" xfId="0" applyFont="1" applyFill="1"/>
    <xf numFmtId="0" fontId="25" fillId="26" borderId="0" xfId="0" applyFont="1" applyFill="1" applyAlignment="1">
      <alignment horizontal="center" vertical="top" wrapText="1"/>
    </xf>
    <xf numFmtId="0" fontId="4" fillId="26" borderId="29" xfId="0" applyFont="1" applyFill="1" applyBorder="1" applyAlignment="1">
      <alignment horizontal="right" indent="1"/>
    </xf>
    <xf numFmtId="0" fontId="1" fillId="32" borderId="0" xfId="0" applyFont="1" applyFill="1" applyAlignment="1">
      <alignment horizontal="center" vertical="top"/>
    </xf>
    <xf numFmtId="0" fontId="1" fillId="32" borderId="0" xfId="0" applyFont="1" applyFill="1" applyAlignment="1">
      <alignment horizontal="left" vertical="top"/>
    </xf>
    <xf numFmtId="164" fontId="1" fillId="26" borderId="23" xfId="0" applyNumberFormat="1" applyFont="1" applyFill="1" applyBorder="1" applyAlignment="1">
      <alignment horizontal="right" vertical="top" indent="1"/>
    </xf>
    <xf numFmtId="164" fontId="1" fillId="26" borderId="21" xfId="0" applyNumberFormat="1" applyFont="1" applyFill="1" applyBorder="1" applyAlignment="1">
      <alignment horizontal="right" vertical="top" indent="1"/>
    </xf>
    <xf numFmtId="164" fontId="1" fillId="26" borderId="26" xfId="0" applyNumberFormat="1" applyFont="1" applyFill="1" applyBorder="1" applyAlignment="1">
      <alignment horizontal="right" vertical="top" indent="1"/>
    </xf>
    <xf numFmtId="0" fontId="1" fillId="26" borderId="37" xfId="0" applyFont="1" applyFill="1" applyBorder="1" applyAlignment="1">
      <alignment vertical="top"/>
    </xf>
    <xf numFmtId="0" fontId="4" fillId="26" borderId="28" xfId="0" applyFont="1" applyFill="1" applyBorder="1" applyAlignment="1">
      <alignment horizontal="right"/>
    </xf>
    <xf numFmtId="164" fontId="1" fillId="26" borderId="20" xfId="0" applyNumberFormat="1" applyFont="1" applyFill="1" applyBorder="1" applyAlignment="1">
      <alignment horizontal="right" vertical="top" indent="1"/>
    </xf>
    <xf numFmtId="0" fontId="26" fillId="26" borderId="0" xfId="0" quotePrefix="1" applyFont="1" applyFill="1" applyAlignment="1">
      <alignment horizontal="right" vertical="top" wrapText="1"/>
    </xf>
    <xf numFmtId="0" fontId="31" fillId="26" borderId="0" xfId="0" applyFont="1" applyFill="1" applyAlignment="1">
      <alignment vertical="top"/>
    </xf>
    <xf numFmtId="0" fontId="26" fillId="36" borderId="0" xfId="1" quotePrefix="1" applyFont="1" applyFill="1" applyAlignment="1">
      <alignment horizontal="right" vertical="top"/>
    </xf>
    <xf numFmtId="0" fontId="1" fillId="0" borderId="16" xfId="0" applyFont="1" applyBorder="1" applyAlignment="1">
      <alignment vertical="top"/>
    </xf>
    <xf numFmtId="0" fontId="1" fillId="0" borderId="16" xfId="0" applyFont="1" applyBorder="1" applyAlignment="1">
      <alignment horizontal="left" vertical="top"/>
    </xf>
    <xf numFmtId="164" fontId="1" fillId="0" borderId="16" xfId="0" applyNumberFormat="1" applyFont="1" applyBorder="1" applyAlignment="1">
      <alignment vertical="top"/>
    </xf>
    <xf numFmtId="0" fontId="1" fillId="38" borderId="16" xfId="0" applyFont="1" applyFill="1" applyBorder="1" applyAlignment="1">
      <alignment vertical="top"/>
    </xf>
    <xf numFmtId="0" fontId="1" fillId="29" borderId="16" xfId="0" applyFont="1" applyFill="1" applyBorder="1" applyAlignment="1">
      <alignment vertical="top"/>
    </xf>
    <xf numFmtId="0" fontId="1" fillId="0" borderId="16" xfId="0" applyFont="1" applyBorder="1" applyAlignment="1">
      <alignment horizontal="center" vertical="top"/>
    </xf>
    <xf numFmtId="0" fontId="1" fillId="38" borderId="16" xfId="0" applyFont="1" applyFill="1" applyBorder="1" applyAlignment="1">
      <alignment horizontal="center" vertical="top"/>
    </xf>
    <xf numFmtId="0" fontId="31" fillId="0" borderId="16" xfId="0" applyFont="1" applyBorder="1" applyAlignment="1">
      <alignment horizontal="center" vertical="top"/>
    </xf>
    <xf numFmtId="0" fontId="1" fillId="26" borderId="0" xfId="1" applyFill="1"/>
    <xf numFmtId="0" fontId="1" fillId="28" borderId="0" xfId="1" applyFill="1"/>
    <xf numFmtId="0" fontId="1" fillId="34" borderId="0" xfId="1" applyFill="1"/>
    <xf numFmtId="0" fontId="22" fillId="28" borderId="0" xfId="0" applyFont="1" applyFill="1"/>
    <xf numFmtId="0" fontId="22" fillId="26" borderId="0" xfId="0" applyFont="1" applyFill="1" applyAlignment="1">
      <alignment horizontal="left"/>
    </xf>
    <xf numFmtId="0" fontId="22" fillId="26" borderId="0" xfId="0" applyFont="1" applyFill="1"/>
    <xf numFmtId="0" fontId="22" fillId="32" borderId="0" xfId="0" applyFont="1" applyFill="1"/>
    <xf numFmtId="0" fontId="54" fillId="28" borderId="0" xfId="0" applyFont="1" applyFill="1" applyAlignment="1">
      <alignment vertical="center"/>
    </xf>
    <xf numFmtId="0" fontId="54" fillId="26" borderId="0" xfId="0" applyFont="1" applyFill="1" applyAlignment="1">
      <alignment horizontal="left" vertical="center"/>
    </xf>
    <xf numFmtId="0" fontId="22" fillId="26" borderId="0" xfId="0" applyFont="1" applyFill="1" applyAlignment="1">
      <alignment horizontal="right" vertical="center" wrapText="1"/>
    </xf>
    <xf numFmtId="0" fontId="22" fillId="26" borderId="0" xfId="0" applyFont="1" applyFill="1" applyAlignment="1">
      <alignment vertical="center"/>
    </xf>
    <xf numFmtId="0" fontId="22" fillId="26" borderId="0" xfId="0" applyFont="1" applyFill="1" applyAlignment="1">
      <alignment horizontal="right"/>
    </xf>
    <xf numFmtId="0" fontId="22" fillId="26" borderId="0" xfId="0" applyFont="1" applyFill="1" applyAlignment="1">
      <alignment horizontal="left" vertical="top"/>
    </xf>
    <xf numFmtId="0" fontId="22" fillId="26" borderId="0" xfId="0" applyFont="1" applyFill="1" applyAlignment="1">
      <alignment horizontal="center"/>
    </xf>
    <xf numFmtId="0" fontId="1" fillId="28" borderId="0" xfId="105" applyFont="1" applyFill="1" applyAlignment="1">
      <alignment vertical="top"/>
    </xf>
    <xf numFmtId="0" fontId="1" fillId="26" borderId="0" xfId="105" applyFont="1" applyFill="1"/>
    <xf numFmtId="0" fontId="1" fillId="28" borderId="0" xfId="105" applyFont="1" applyFill="1"/>
    <xf numFmtId="0" fontId="1" fillId="0" borderId="0" xfId="105" applyFont="1" applyAlignment="1">
      <alignment vertical="top"/>
    </xf>
    <xf numFmtId="0" fontId="63" fillId="26" borderId="0" xfId="105" applyFill="1"/>
    <xf numFmtId="0" fontId="31" fillId="26" borderId="0" xfId="105" applyFont="1" applyFill="1"/>
    <xf numFmtId="0" fontId="63" fillId="26" borderId="0" xfId="105" applyFill="1" applyAlignment="1">
      <alignment horizontal="center"/>
    </xf>
    <xf numFmtId="0" fontId="23" fillId="26" borderId="0" xfId="105" applyFont="1" applyFill="1" applyAlignment="1">
      <alignment vertical="top"/>
    </xf>
    <xf numFmtId="0" fontId="1" fillId="28" borderId="73" xfId="105" applyFont="1" applyFill="1" applyBorder="1" applyAlignment="1">
      <alignment horizontal="center" vertical="top"/>
    </xf>
    <xf numFmtId="0" fontId="1" fillId="28" borderId="31" xfId="105" applyFont="1" applyFill="1" applyBorder="1" applyAlignment="1">
      <alignment horizontal="center"/>
    </xf>
    <xf numFmtId="0" fontId="24" fillId="25" borderId="0" xfId="105" applyFont="1" applyFill="1" applyAlignment="1">
      <alignment horizontal="left"/>
    </xf>
    <xf numFmtId="0" fontId="27" fillId="26" borderId="0" xfId="105" applyFont="1" applyFill="1" applyAlignment="1">
      <alignment horizontal="center"/>
    </xf>
    <xf numFmtId="0" fontId="1" fillId="26" borderId="0" xfId="105" applyFont="1" applyFill="1" applyAlignment="1">
      <alignment vertical="top"/>
    </xf>
    <xf numFmtId="0" fontId="4" fillId="26" borderId="0" xfId="105" applyFont="1" applyFill="1" applyAlignment="1">
      <alignment horizontal="center" vertical="top"/>
    </xf>
    <xf numFmtId="0" fontId="1" fillId="28" borderId="0" xfId="105" applyFont="1" applyFill="1" applyAlignment="1">
      <alignment horizontal="right"/>
    </xf>
    <xf numFmtId="0" fontId="4" fillId="28" borderId="16" xfId="105" applyFont="1" applyFill="1" applyBorder="1" applyAlignment="1">
      <alignment horizontal="center" vertical="top"/>
    </xf>
    <xf numFmtId="0" fontId="1" fillId="28" borderId="16" xfId="105" applyFont="1" applyFill="1" applyBorder="1" applyAlignment="1">
      <alignment vertical="top"/>
    </xf>
    <xf numFmtId="0" fontId="26" fillId="26" borderId="0" xfId="105" applyFont="1" applyFill="1" applyAlignment="1">
      <alignment horizontal="right" vertical="top" indent="1"/>
    </xf>
    <xf numFmtId="0" fontId="1" fillId="26" borderId="2" xfId="105" applyFont="1" applyFill="1" applyBorder="1" applyAlignment="1">
      <alignment horizontal="center" vertical="top"/>
    </xf>
    <xf numFmtId="2" fontId="1" fillId="26" borderId="2" xfId="105" applyNumberFormat="1" applyFont="1" applyFill="1" applyBorder="1" applyAlignment="1">
      <alignment horizontal="right" vertical="top" indent="1"/>
    </xf>
    <xf numFmtId="0" fontId="60" fillId="26" borderId="0" xfId="105" applyFont="1" applyFill="1" applyAlignment="1">
      <alignment vertical="top"/>
    </xf>
    <xf numFmtId="0" fontId="4" fillId="28" borderId="0" xfId="105" applyFont="1" applyFill="1" applyAlignment="1">
      <alignment vertical="top"/>
    </xf>
    <xf numFmtId="0" fontId="0" fillId="26" borderId="0" xfId="0" applyFill="1"/>
    <xf numFmtId="0" fontId="1" fillId="28" borderId="0" xfId="0" applyFont="1" applyFill="1" applyAlignment="1">
      <alignment horizontal="right"/>
    </xf>
    <xf numFmtId="0" fontId="1" fillId="28" borderId="16" xfId="0" applyFont="1" applyFill="1" applyBorder="1" applyAlignment="1">
      <alignment vertical="top"/>
    </xf>
    <xf numFmtId="0" fontId="1" fillId="28" borderId="0" xfId="105" applyFont="1" applyFill="1" applyAlignment="1">
      <alignment vertical="center"/>
    </xf>
    <xf numFmtId="0" fontId="1" fillId="26" borderId="0" xfId="105" applyFont="1" applyFill="1" applyAlignment="1">
      <alignment vertical="center"/>
    </xf>
    <xf numFmtId="0" fontId="4" fillId="26" borderId="13" xfId="105" applyFont="1" applyFill="1" applyBorder="1" applyAlignment="1">
      <alignment vertical="center"/>
    </xf>
    <xf numFmtId="0" fontId="4" fillId="26" borderId="13" xfId="105" applyFont="1" applyFill="1" applyBorder="1" applyAlignment="1">
      <alignment horizontal="right" vertical="center"/>
    </xf>
    <xf numFmtId="0" fontId="1" fillId="36" borderId="0" xfId="105" applyFont="1" applyFill="1" applyAlignment="1">
      <alignment vertical="top"/>
    </xf>
    <xf numFmtId="0" fontId="1" fillId="36" borderId="0" xfId="105" applyFont="1" applyFill="1" applyAlignment="1">
      <alignment vertical="center"/>
    </xf>
    <xf numFmtId="165" fontId="1" fillId="26" borderId="16" xfId="105" applyNumberFormat="1" applyFont="1" applyFill="1" applyBorder="1" applyAlignment="1">
      <alignment horizontal="center" vertical="top"/>
    </xf>
    <xf numFmtId="0" fontId="4" fillId="26" borderId="0" xfId="105" applyFont="1" applyFill="1" applyAlignment="1">
      <alignment horizontal="center" vertical="center"/>
    </xf>
    <xf numFmtId="0" fontId="4" fillId="26" borderId="0" xfId="105" applyFont="1" applyFill="1" applyAlignment="1">
      <alignment horizontal="left" vertical="center"/>
    </xf>
    <xf numFmtId="0" fontId="1" fillId="0" borderId="0" xfId="105" applyFont="1" applyAlignment="1">
      <alignment vertical="center"/>
    </xf>
    <xf numFmtId="0" fontId="4" fillId="26" borderId="36" xfId="105" applyFont="1" applyFill="1" applyBorder="1" applyAlignment="1">
      <alignment horizontal="center" vertical="center"/>
    </xf>
    <xf numFmtId="0" fontId="1" fillId="46" borderId="41" xfId="0" applyFont="1" applyFill="1" applyBorder="1" applyAlignment="1">
      <alignment vertical="top"/>
    </xf>
    <xf numFmtId="0" fontId="1" fillId="46" borderId="42" xfId="0" applyFont="1" applyFill="1" applyBorder="1" applyAlignment="1">
      <alignment vertical="top"/>
    </xf>
    <xf numFmtId="0" fontId="1" fillId="46" borderId="43" xfId="0" applyFont="1" applyFill="1" applyBorder="1" applyAlignment="1">
      <alignment vertical="top"/>
    </xf>
    <xf numFmtId="0" fontId="1" fillId="46" borderId="47" xfId="0" applyFont="1" applyFill="1" applyBorder="1" applyAlignment="1">
      <alignment vertical="top"/>
    </xf>
    <xf numFmtId="0" fontId="31" fillId="46" borderId="0" xfId="0" applyFont="1" applyFill="1" applyAlignment="1">
      <alignment horizontal="right" vertical="top"/>
    </xf>
    <xf numFmtId="0" fontId="26" fillId="46" borderId="0" xfId="0" applyFont="1" applyFill="1" applyAlignment="1">
      <alignment vertical="top" wrapText="1"/>
    </xf>
    <xf numFmtId="0" fontId="26" fillId="46" borderId="48" xfId="0" applyFont="1" applyFill="1" applyBorder="1" applyAlignment="1">
      <alignment vertical="top" wrapText="1"/>
    </xf>
    <xf numFmtId="0" fontId="1" fillId="46" borderId="52" xfId="0" applyFont="1" applyFill="1" applyBorder="1" applyAlignment="1">
      <alignment vertical="top"/>
    </xf>
    <xf numFmtId="0" fontId="61" fillId="46" borderId="53" xfId="0" applyFont="1" applyFill="1" applyBorder="1" applyAlignment="1">
      <alignment vertical="top" wrapText="1"/>
    </xf>
    <xf numFmtId="0" fontId="61" fillId="46" borderId="54" xfId="0" applyFont="1" applyFill="1" applyBorder="1" applyAlignment="1">
      <alignment vertical="top" wrapText="1"/>
    </xf>
    <xf numFmtId="0" fontId="1" fillId="36" borderId="0" xfId="0" applyFont="1" applyFill="1"/>
    <xf numFmtId="0" fontId="1" fillId="36" borderId="0" xfId="0" applyFont="1" applyFill="1" applyAlignment="1">
      <alignment horizontal="center"/>
    </xf>
    <xf numFmtId="0" fontId="4" fillId="36" borderId="0" xfId="105" applyFont="1" applyFill="1" applyAlignment="1">
      <alignment vertical="top"/>
    </xf>
    <xf numFmtId="0" fontId="55" fillId="26" borderId="0" xfId="0" applyFont="1" applyFill="1" applyAlignment="1">
      <alignment horizontal="left" vertical="top" wrapText="1"/>
    </xf>
    <xf numFmtId="0" fontId="1" fillId="30" borderId="24" xfId="1" applyFill="1" applyBorder="1" applyAlignment="1" applyProtection="1">
      <alignment vertical="top"/>
      <protection locked="0"/>
    </xf>
    <xf numFmtId="0" fontId="1" fillId="30" borderId="30" xfId="1" applyFill="1" applyBorder="1" applyAlignment="1" applyProtection="1">
      <alignment vertical="top"/>
      <protection locked="0"/>
    </xf>
    <xf numFmtId="0" fontId="1" fillId="26" borderId="38" xfId="0" applyFont="1" applyFill="1" applyBorder="1" applyAlignment="1">
      <alignment vertical="top"/>
    </xf>
    <xf numFmtId="0" fontId="1" fillId="26" borderId="29" xfId="0" applyFont="1" applyFill="1" applyBorder="1" applyAlignment="1">
      <alignment vertical="top"/>
    </xf>
    <xf numFmtId="0" fontId="0" fillId="26" borderId="38" xfId="0" applyFill="1" applyBorder="1"/>
    <xf numFmtId="0" fontId="22" fillId="26" borderId="38" xfId="0" applyFont="1" applyFill="1" applyBorder="1"/>
    <xf numFmtId="0" fontId="1" fillId="26" borderId="88" xfId="0" applyFont="1" applyFill="1" applyBorder="1" applyAlignment="1">
      <alignment vertical="top"/>
    </xf>
    <xf numFmtId="0" fontId="1" fillId="26" borderId="89" xfId="0" applyFont="1" applyFill="1" applyBorder="1" applyAlignment="1">
      <alignment horizontal="right" vertical="top"/>
    </xf>
    <xf numFmtId="0" fontId="26" fillId="26" borderId="89" xfId="0" applyFont="1" applyFill="1" applyBorder="1" applyAlignment="1">
      <alignment vertical="top" wrapText="1"/>
    </xf>
    <xf numFmtId="0" fontId="26" fillId="26" borderId="90" xfId="0" applyFont="1" applyFill="1" applyBorder="1" applyAlignment="1">
      <alignment vertical="top" wrapText="1"/>
    </xf>
    <xf numFmtId="0" fontId="1" fillId="26" borderId="91" xfId="0" applyFont="1" applyFill="1" applyBorder="1" applyAlignment="1">
      <alignment vertical="top"/>
    </xf>
    <xf numFmtId="0" fontId="1" fillId="26" borderId="92" xfId="0" applyFont="1" applyFill="1" applyBorder="1" applyAlignment="1">
      <alignment vertical="top"/>
    </xf>
    <xf numFmtId="0" fontId="1" fillId="26" borderId="93" xfId="0" applyFont="1" applyFill="1" applyBorder="1" applyAlignment="1">
      <alignment vertical="top"/>
    </xf>
    <xf numFmtId="0" fontId="1" fillId="26" borderId="92" xfId="0" applyFont="1" applyFill="1" applyBorder="1" applyAlignment="1">
      <alignment horizontal="right" vertical="top"/>
    </xf>
    <xf numFmtId="0" fontId="1" fillId="36" borderId="52" xfId="0" applyFont="1" applyFill="1" applyBorder="1" applyAlignment="1">
      <alignment vertical="top"/>
    </xf>
    <xf numFmtId="0" fontId="1" fillId="36" borderId="86" xfId="0" applyFont="1" applyFill="1" applyBorder="1" applyAlignment="1">
      <alignment vertical="top"/>
    </xf>
    <xf numFmtId="0" fontId="1" fillId="28" borderId="0" xfId="0" applyFont="1" applyFill="1" applyAlignment="1">
      <alignment vertical="center"/>
    </xf>
    <xf numFmtId="0" fontId="27" fillId="36" borderId="84" xfId="0" applyFont="1" applyFill="1" applyBorder="1" applyAlignment="1">
      <alignment horizontal="right" vertical="center"/>
    </xf>
    <xf numFmtId="0" fontId="1" fillId="32" borderId="0" xfId="0" applyFont="1" applyFill="1" applyAlignment="1">
      <alignment vertical="center"/>
    </xf>
    <xf numFmtId="0" fontId="1" fillId="36" borderId="0" xfId="0" applyFont="1" applyFill="1" applyAlignment="1">
      <alignment vertical="center"/>
    </xf>
    <xf numFmtId="0" fontId="24" fillId="25" borderId="0" xfId="0" applyFont="1" applyFill="1" applyAlignment="1">
      <alignment vertical="top" wrapText="1"/>
    </xf>
    <xf numFmtId="0" fontId="1" fillId="2" borderId="16" xfId="0" applyFont="1" applyFill="1" applyBorder="1" applyAlignment="1" applyProtection="1">
      <alignment horizontal="center" vertical="top"/>
      <protection locked="0"/>
    </xf>
    <xf numFmtId="0" fontId="22" fillId="36" borderId="0" xfId="0" applyFont="1" applyFill="1"/>
    <xf numFmtId="0" fontId="40" fillId="32" borderId="0" xfId="0" applyFont="1" applyFill="1"/>
    <xf numFmtId="0" fontId="1" fillId="32" borderId="0" xfId="1" applyFill="1"/>
    <xf numFmtId="0" fontId="1" fillId="32" borderId="16" xfId="1" applyFill="1" applyBorder="1"/>
    <xf numFmtId="15" fontId="22" fillId="32" borderId="0" xfId="0" applyNumberFormat="1" applyFont="1" applyFill="1"/>
    <xf numFmtId="15" fontId="22" fillId="36" borderId="0" xfId="0" applyNumberFormat="1" applyFont="1" applyFill="1"/>
    <xf numFmtId="0" fontId="41" fillId="46" borderId="0" xfId="0" applyFont="1" applyFill="1"/>
    <xf numFmtId="0" fontId="40" fillId="37" borderId="33" xfId="0" applyFont="1" applyFill="1" applyBorder="1"/>
    <xf numFmtId="0" fontId="40" fillId="32" borderId="34" xfId="0" applyFont="1" applyFill="1" applyBorder="1"/>
    <xf numFmtId="0" fontId="40" fillId="32" borderId="59" xfId="0" applyFont="1" applyFill="1" applyBorder="1"/>
    <xf numFmtId="15" fontId="40" fillId="32" borderId="0" xfId="0" applyNumberFormat="1" applyFont="1" applyFill="1"/>
    <xf numFmtId="15" fontId="40" fillId="32" borderId="34" xfId="0" applyNumberFormat="1" applyFont="1" applyFill="1" applyBorder="1"/>
    <xf numFmtId="0" fontId="40" fillId="0" borderId="0" xfId="0" applyFont="1" applyAlignment="1">
      <alignment horizontal="left"/>
    </xf>
    <xf numFmtId="15" fontId="40" fillId="32" borderId="1" xfId="0" applyNumberFormat="1" applyFont="1" applyFill="1" applyBorder="1"/>
    <xf numFmtId="0" fontId="40" fillId="37" borderId="34" xfId="0" applyFont="1" applyFill="1" applyBorder="1"/>
    <xf numFmtId="15" fontId="40" fillId="32" borderId="35" xfId="0" applyNumberFormat="1" applyFont="1" applyFill="1" applyBorder="1"/>
    <xf numFmtId="0" fontId="1" fillId="2" borderId="16" xfId="0" applyFont="1" applyFill="1" applyBorder="1" applyAlignment="1" applyProtection="1">
      <alignment vertical="top" wrapText="1"/>
      <protection locked="0"/>
    </xf>
    <xf numFmtId="0" fontId="1" fillId="2" borderId="16" xfId="0" applyFont="1" applyFill="1" applyBorder="1" applyAlignment="1" applyProtection="1">
      <alignment vertical="top"/>
      <protection locked="0"/>
    </xf>
    <xf numFmtId="0" fontId="40" fillId="32" borderId="0" xfId="0" applyFont="1" applyFill="1" applyAlignment="1">
      <alignment vertical="center"/>
    </xf>
    <xf numFmtId="0" fontId="22" fillId="32" borderId="0" xfId="0" applyFont="1" applyFill="1" applyAlignment="1">
      <alignment vertical="center"/>
    </xf>
    <xf numFmtId="0" fontId="22" fillId="36" borderId="0" xfId="0" applyFont="1" applyFill="1" applyAlignment="1">
      <alignment vertical="center"/>
    </xf>
    <xf numFmtId="0" fontId="22" fillId="0" borderId="0" xfId="0" applyFont="1"/>
    <xf numFmtId="0" fontId="40" fillId="32" borderId="74" xfId="0" applyFont="1" applyFill="1" applyBorder="1"/>
    <xf numFmtId="0" fontId="40" fillId="32" borderId="75" xfId="0" applyFont="1" applyFill="1" applyBorder="1"/>
    <xf numFmtId="0" fontId="40" fillId="32" borderId="35" xfId="0" applyFont="1" applyFill="1" applyBorder="1" applyAlignment="1">
      <alignment vertical="center"/>
    </xf>
    <xf numFmtId="14" fontId="40" fillId="32" borderId="0" xfId="0" applyNumberFormat="1" applyFont="1" applyFill="1"/>
    <xf numFmtId="0" fontId="40" fillId="37" borderId="35" xfId="0" applyFont="1" applyFill="1" applyBorder="1"/>
    <xf numFmtId="0" fontId="40" fillId="32" borderId="76" xfId="0" applyFont="1" applyFill="1" applyBorder="1"/>
    <xf numFmtId="0" fontId="40" fillId="32" borderId="1" xfId="0" applyFont="1" applyFill="1" applyBorder="1"/>
    <xf numFmtId="0" fontId="40" fillId="32" borderId="35" xfId="0" applyFont="1" applyFill="1" applyBorder="1"/>
    <xf numFmtId="0" fontId="40" fillId="32" borderId="16" xfId="0" applyFont="1" applyFill="1" applyBorder="1"/>
    <xf numFmtId="14" fontId="44" fillId="31" borderId="61" xfId="104" applyNumberFormat="1" applyFill="1" applyBorder="1" applyAlignment="1">
      <alignment horizontal="left"/>
    </xf>
    <xf numFmtId="0" fontId="44" fillId="29" borderId="14" xfId="104" applyFill="1" applyBorder="1" applyAlignment="1">
      <alignment horizontal="left" vertical="top"/>
    </xf>
    <xf numFmtId="14" fontId="1" fillId="2" borderId="16" xfId="0" applyNumberFormat="1" applyFont="1" applyFill="1" applyBorder="1" applyAlignment="1" applyProtection="1">
      <alignment vertical="top"/>
      <protection locked="0"/>
    </xf>
    <xf numFmtId="0" fontId="1" fillId="26" borderId="52" xfId="0" applyFont="1" applyFill="1" applyBorder="1" applyAlignment="1">
      <alignment vertical="top"/>
    </xf>
    <xf numFmtId="0" fontId="1" fillId="26" borderId="86" xfId="0" applyFont="1" applyFill="1" applyBorder="1" applyAlignment="1">
      <alignment vertical="top"/>
    </xf>
    <xf numFmtId="0" fontId="1" fillId="26" borderId="86" xfId="0" applyFont="1" applyFill="1" applyBorder="1" applyAlignment="1">
      <alignment horizontal="center" vertical="top"/>
    </xf>
    <xf numFmtId="0" fontId="0" fillId="26" borderId="100" xfId="0" applyFill="1" applyBorder="1"/>
    <xf numFmtId="0" fontId="1" fillId="26" borderId="101" xfId="0" applyFont="1" applyFill="1" applyBorder="1" applyAlignment="1">
      <alignment vertical="top"/>
    </xf>
    <xf numFmtId="0" fontId="1" fillId="26" borderId="102" xfId="0" applyFont="1" applyFill="1" applyBorder="1" applyAlignment="1">
      <alignment vertical="top"/>
    </xf>
    <xf numFmtId="0" fontId="1" fillId="26" borderId="94" xfId="0" applyFont="1" applyFill="1" applyBorder="1" applyAlignment="1">
      <alignment vertical="top"/>
    </xf>
    <xf numFmtId="0" fontId="1" fillId="36" borderId="0" xfId="1" applyFill="1"/>
    <xf numFmtId="0" fontId="44" fillId="36" borderId="0" xfId="104" applyFill="1"/>
    <xf numFmtId="0" fontId="44" fillId="36" borderId="0" xfId="104" applyFill="1" applyAlignment="1">
      <alignment vertical="top"/>
    </xf>
    <xf numFmtId="0" fontId="24" fillId="25" borderId="0" xfId="0" applyFont="1" applyFill="1" applyAlignment="1">
      <alignment horizontal="left"/>
    </xf>
    <xf numFmtId="0" fontId="1" fillId="26" borderId="24" xfId="0" applyFont="1" applyFill="1" applyBorder="1" applyAlignment="1">
      <alignment horizontal="center" vertical="top"/>
    </xf>
    <xf numFmtId="0" fontId="1" fillId="26" borderId="30" xfId="0" applyFont="1" applyFill="1" applyBorder="1" applyAlignment="1">
      <alignment horizontal="center" vertical="top"/>
    </xf>
    <xf numFmtId="0" fontId="1" fillId="26" borderId="27" xfId="0" applyFont="1" applyFill="1" applyBorder="1" applyAlignment="1">
      <alignment horizontal="center" vertical="top"/>
    </xf>
    <xf numFmtId="0" fontId="4" fillId="26" borderId="32" xfId="0" applyFont="1" applyFill="1" applyBorder="1" applyAlignment="1">
      <alignment horizontal="center" wrapText="1"/>
    </xf>
    <xf numFmtId="0" fontId="1" fillId="29" borderId="24" xfId="0" applyFont="1" applyFill="1" applyBorder="1" applyAlignment="1">
      <alignment horizontal="center" vertical="top"/>
    </xf>
    <xf numFmtId="0" fontId="1" fillId="29" borderId="30" xfId="0" applyFont="1" applyFill="1" applyBorder="1" applyAlignment="1">
      <alignment horizontal="center" vertical="top"/>
    </xf>
    <xf numFmtId="0" fontId="1" fillId="29" borderId="27" xfId="0" applyFont="1" applyFill="1" applyBorder="1" applyAlignment="1">
      <alignment horizontal="center" vertical="top"/>
    </xf>
    <xf numFmtId="0" fontId="1" fillId="39" borderId="1" xfId="0" applyFont="1" applyFill="1" applyBorder="1" applyAlignment="1">
      <alignment horizontal="center" vertical="top"/>
    </xf>
    <xf numFmtId="0" fontId="4" fillId="47" borderId="44" xfId="0" applyFont="1" applyFill="1" applyBorder="1"/>
    <xf numFmtId="0" fontId="22" fillId="47" borderId="45" xfId="0" applyFont="1" applyFill="1" applyBorder="1"/>
    <xf numFmtId="0" fontId="22" fillId="47" borderId="0" xfId="0" applyFont="1" applyFill="1" applyAlignment="1">
      <alignment horizontal="center" vertical="center" wrapText="1"/>
    </xf>
    <xf numFmtId="0" fontId="4" fillId="47" borderId="44" xfId="105" applyFont="1" applyFill="1" applyBorder="1"/>
    <xf numFmtId="0" fontId="63" fillId="47" borderId="45" xfId="105" applyFill="1" applyBorder="1"/>
    <xf numFmtId="0" fontId="63" fillId="47" borderId="0" xfId="105" applyFill="1" applyAlignment="1">
      <alignment horizontal="center" vertical="center" wrapText="1"/>
    </xf>
    <xf numFmtId="0" fontId="63" fillId="47" borderId="0" xfId="105" applyFill="1" applyAlignment="1">
      <alignment horizontal="center" vertical="top" wrapText="1"/>
    </xf>
    <xf numFmtId="0" fontId="4" fillId="47" borderId="45" xfId="104" applyFont="1" applyFill="1" applyBorder="1"/>
    <xf numFmtId="0" fontId="44" fillId="47" borderId="45" xfId="104" applyFill="1" applyBorder="1"/>
    <xf numFmtId="0" fontId="4" fillId="26" borderId="38" xfId="0" applyFont="1" applyFill="1" applyBorder="1" applyAlignment="1">
      <alignment vertical="top"/>
    </xf>
    <xf numFmtId="0" fontId="4" fillId="26" borderId="0" xfId="0" applyFont="1" applyFill="1" applyAlignment="1">
      <alignment horizontal="right" vertical="top"/>
    </xf>
    <xf numFmtId="0" fontId="67" fillId="32" borderId="0" xfId="0" applyFont="1" applyFill="1"/>
    <xf numFmtId="0" fontId="42" fillId="36" borderId="0" xfId="0" applyFont="1" applyFill="1"/>
    <xf numFmtId="0" fontId="1" fillId="28" borderId="0" xfId="0" applyFont="1" applyFill="1" applyAlignment="1">
      <alignment horizontal="center"/>
    </xf>
    <xf numFmtId="0" fontId="1" fillId="28" borderId="0" xfId="0" applyFont="1" applyFill="1" applyAlignment="1">
      <alignment horizontal="right" vertical="top"/>
    </xf>
    <xf numFmtId="0" fontId="1" fillId="31" borderId="16" xfId="0" applyFont="1" applyFill="1" applyBorder="1" applyAlignment="1">
      <alignment vertical="top"/>
    </xf>
    <xf numFmtId="0" fontId="33" fillId="26" borderId="0" xfId="0" applyFont="1" applyFill="1" applyAlignment="1">
      <alignment horizontal="left" vertical="center" wrapText="1"/>
    </xf>
    <xf numFmtId="0" fontId="1" fillId="37" borderId="45" xfId="105" applyFont="1" applyFill="1" applyBorder="1" applyAlignment="1">
      <alignment vertical="top"/>
    </xf>
    <xf numFmtId="0" fontId="1" fillId="46" borderId="91" xfId="0" applyFont="1" applyFill="1" applyBorder="1" applyAlignment="1">
      <alignment vertical="top"/>
    </xf>
    <xf numFmtId="0" fontId="1" fillId="46" borderId="92" xfId="0" applyFont="1" applyFill="1" applyBorder="1" applyAlignment="1">
      <alignment vertical="top"/>
    </xf>
    <xf numFmtId="0" fontId="1" fillId="46" borderId="93" xfId="0" applyFont="1" applyFill="1" applyBorder="1" applyAlignment="1">
      <alignment vertical="top"/>
    </xf>
    <xf numFmtId="0" fontId="1" fillId="46" borderId="38" xfId="0" applyFont="1" applyFill="1" applyBorder="1" applyAlignment="1">
      <alignment vertical="top"/>
    </xf>
    <xf numFmtId="0" fontId="1" fillId="46" borderId="0" xfId="0" applyFont="1" applyFill="1" applyAlignment="1">
      <alignment vertical="top"/>
    </xf>
    <xf numFmtId="0" fontId="1" fillId="46" borderId="29" xfId="0" applyFont="1" applyFill="1" applyBorder="1" applyAlignment="1">
      <alignment vertical="top"/>
    </xf>
    <xf numFmtId="0" fontId="4" fillId="46" borderId="0" xfId="0" applyFont="1" applyFill="1" applyAlignment="1">
      <alignment vertical="top"/>
    </xf>
    <xf numFmtId="0" fontId="1" fillId="46" borderId="0" xfId="0" applyFont="1" applyFill="1" applyAlignment="1">
      <alignment horizontal="right" vertical="top"/>
    </xf>
    <xf numFmtId="0" fontId="26" fillId="46" borderId="0" xfId="0" quotePrefix="1" applyFont="1" applyFill="1" applyAlignment="1">
      <alignment horizontal="right" vertical="top" wrapText="1"/>
    </xf>
    <xf numFmtId="0" fontId="1" fillId="46" borderId="0" xfId="0" applyFont="1" applyFill="1" applyAlignment="1">
      <alignment horizontal="right" vertical="top" wrapText="1"/>
    </xf>
    <xf numFmtId="15" fontId="1" fillId="46" borderId="0" xfId="0" applyNumberFormat="1" applyFont="1" applyFill="1" applyAlignment="1">
      <alignment horizontal="right" vertical="top"/>
    </xf>
    <xf numFmtId="0" fontId="33" fillId="46" borderId="0" xfId="0" applyFont="1" applyFill="1" applyAlignment="1">
      <alignment horizontal="left" vertical="center" wrapText="1"/>
    </xf>
    <xf numFmtId="0" fontId="33" fillId="46" borderId="29" xfId="0" applyFont="1" applyFill="1" applyBorder="1" applyAlignment="1">
      <alignment horizontal="left" vertical="center" wrapText="1"/>
    </xf>
    <xf numFmtId="0" fontId="1" fillId="46" borderId="92" xfId="0" applyFont="1" applyFill="1" applyBorder="1" applyAlignment="1">
      <alignment horizontal="right" vertical="top"/>
    </xf>
    <xf numFmtId="0" fontId="1" fillId="46" borderId="29" xfId="0" applyFont="1" applyFill="1" applyBorder="1" applyAlignment="1">
      <alignment horizontal="right" vertical="top"/>
    </xf>
    <xf numFmtId="0" fontId="40" fillId="46" borderId="0" xfId="0" applyFont="1" applyFill="1" applyAlignment="1">
      <alignment horizontal="left"/>
    </xf>
    <xf numFmtId="15" fontId="1" fillId="46" borderId="0" xfId="0" applyNumberFormat="1" applyFont="1" applyFill="1" applyAlignment="1">
      <alignment vertical="top"/>
    </xf>
    <xf numFmtId="15" fontId="22" fillId="46" borderId="0" xfId="0" applyNumberFormat="1" applyFont="1" applyFill="1"/>
    <xf numFmtId="0" fontId="26" fillId="46" borderId="13" xfId="0" applyFont="1" applyFill="1" applyBorder="1" applyAlignment="1">
      <alignment vertical="top" wrapText="1"/>
    </xf>
    <xf numFmtId="0" fontId="1" fillId="46" borderId="13" xfId="0" applyFont="1" applyFill="1" applyBorder="1" applyAlignment="1">
      <alignment vertical="top" wrapText="1"/>
    </xf>
    <xf numFmtId="0" fontId="1" fillId="46" borderId="28" xfId="0" applyFont="1" applyFill="1" applyBorder="1" applyAlignment="1">
      <alignment vertical="top" wrapText="1"/>
    </xf>
    <xf numFmtId="0" fontId="22" fillId="46" borderId="0" xfId="0" applyFont="1" applyFill="1"/>
    <xf numFmtId="0" fontId="1" fillId="46" borderId="32" xfId="0" applyFont="1" applyFill="1" applyBorder="1" applyAlignment="1">
      <alignment vertical="top"/>
    </xf>
    <xf numFmtId="0" fontId="1" fillId="46" borderId="13" xfId="0" applyFont="1" applyFill="1" applyBorder="1" applyAlignment="1">
      <alignment vertical="top"/>
    </xf>
    <xf numFmtId="0" fontId="1" fillId="46" borderId="28" xfId="0" applyFont="1" applyFill="1" applyBorder="1" applyAlignment="1">
      <alignment vertical="top"/>
    </xf>
    <xf numFmtId="0" fontId="1" fillId="0" borderId="13" xfId="1" applyBorder="1"/>
    <xf numFmtId="0" fontId="40" fillId="0" borderId="0" xfId="0" applyFont="1"/>
    <xf numFmtId="0" fontId="40" fillId="28" borderId="0" xfId="0" applyFont="1" applyFill="1"/>
    <xf numFmtId="16" fontId="40" fillId="32" borderId="16" xfId="0" applyNumberFormat="1" applyFont="1" applyFill="1" applyBorder="1"/>
    <xf numFmtId="0" fontId="1" fillId="36" borderId="38" xfId="0" applyFont="1" applyFill="1" applyBorder="1" applyAlignment="1">
      <alignment vertical="top"/>
    </xf>
    <xf numFmtId="0" fontId="1" fillId="36" borderId="0" xfId="0" applyFont="1" applyFill="1" applyAlignment="1">
      <alignment horizontal="right" vertical="top"/>
    </xf>
    <xf numFmtId="0" fontId="26" fillId="36" borderId="13" xfId="0" applyFont="1" applyFill="1" applyBorder="1" applyAlignment="1">
      <alignment vertical="top" wrapText="1"/>
    </xf>
    <xf numFmtId="0" fontId="1" fillId="36" borderId="13" xfId="0" applyFont="1" applyFill="1" applyBorder="1" applyAlignment="1">
      <alignment vertical="top" wrapText="1"/>
    </xf>
    <xf numFmtId="0" fontId="1" fillId="36" borderId="28" xfId="0" applyFont="1" applyFill="1" applyBorder="1" applyAlignment="1">
      <alignment vertical="top" wrapText="1"/>
    </xf>
    <xf numFmtId="0" fontId="1" fillId="36" borderId="0" xfId="0" applyFont="1" applyFill="1" applyAlignment="1">
      <alignment horizontal="right" vertical="top" wrapText="1"/>
    </xf>
    <xf numFmtId="15" fontId="1" fillId="36" borderId="0" xfId="0" applyNumberFormat="1" applyFont="1" applyFill="1" applyAlignment="1">
      <alignment horizontal="right" vertical="top"/>
    </xf>
    <xf numFmtId="0" fontId="26" fillId="36" borderId="40" xfId="0" applyFont="1" applyFill="1" applyBorder="1" applyAlignment="1">
      <alignment vertical="top" wrapText="1"/>
    </xf>
    <xf numFmtId="0" fontId="1" fillId="46" borderId="103" xfId="0" applyFont="1" applyFill="1" applyBorder="1" applyAlignment="1">
      <alignment vertical="top"/>
    </xf>
    <xf numFmtId="0" fontId="1" fillId="46" borderId="58" xfId="0" applyFont="1" applyFill="1" applyBorder="1" applyAlignment="1">
      <alignment vertical="top"/>
    </xf>
    <xf numFmtId="0" fontId="1" fillId="46" borderId="104" xfId="0" applyFont="1" applyFill="1" applyBorder="1" applyAlignment="1">
      <alignment vertical="top"/>
    </xf>
    <xf numFmtId="0" fontId="1" fillId="28" borderId="0" xfId="0" applyFont="1" applyFill="1" applyAlignment="1">
      <alignment horizontal="right" vertical="center"/>
    </xf>
    <xf numFmtId="0" fontId="1" fillId="37" borderId="45" xfId="0" applyFont="1" applyFill="1" applyBorder="1" applyAlignment="1">
      <alignment vertical="center"/>
    </xf>
    <xf numFmtId="0" fontId="4" fillId="46" borderId="0" xfId="0" applyFont="1" applyFill="1" applyAlignment="1">
      <alignment horizontal="center" vertical="center"/>
    </xf>
    <xf numFmtId="0" fontId="40" fillId="32" borderId="44" xfId="0" applyFont="1" applyFill="1" applyBorder="1"/>
    <xf numFmtId="0" fontId="1" fillId="28" borderId="0" xfId="0" applyFont="1" applyFill="1" applyAlignment="1">
      <alignment horizontal="center" vertical="center"/>
    </xf>
    <xf numFmtId="0" fontId="40" fillId="32" borderId="59" xfId="0" applyFont="1" applyFill="1" applyBorder="1" applyAlignment="1">
      <alignment vertical="center"/>
    </xf>
    <xf numFmtId="0" fontId="40" fillId="37" borderId="34" xfId="0" applyFont="1" applyFill="1" applyBorder="1" applyAlignment="1">
      <alignment vertical="center"/>
    </xf>
    <xf numFmtId="0" fontId="40" fillId="32" borderId="75" xfId="0" applyFont="1" applyFill="1" applyBorder="1" applyAlignment="1">
      <alignment vertical="center"/>
    </xf>
    <xf numFmtId="15" fontId="40" fillId="32" borderId="0" xfId="0" applyNumberFormat="1" applyFont="1" applyFill="1" applyAlignment="1">
      <alignment vertical="center"/>
    </xf>
    <xf numFmtId="0" fontId="40" fillId="37" borderId="33" xfId="0" applyFont="1" applyFill="1" applyBorder="1" applyAlignment="1">
      <alignment vertical="center"/>
    </xf>
    <xf numFmtId="0" fontId="40" fillId="32" borderId="34" xfId="0" applyFont="1" applyFill="1" applyBorder="1" applyAlignment="1">
      <alignment vertical="center"/>
    </xf>
    <xf numFmtId="15" fontId="40" fillId="32" borderId="34" xfId="0" applyNumberFormat="1" applyFont="1" applyFill="1" applyBorder="1" applyAlignment="1">
      <alignment vertical="center"/>
    </xf>
    <xf numFmtId="15" fontId="40" fillId="32" borderId="35" xfId="0" applyNumberFormat="1" applyFont="1" applyFill="1" applyBorder="1" applyAlignment="1">
      <alignment vertical="center"/>
    </xf>
    <xf numFmtId="15" fontId="40" fillId="32" borderId="45" xfId="0" applyNumberFormat="1" applyFont="1" applyFill="1" applyBorder="1"/>
    <xf numFmtId="0" fontId="40" fillId="32" borderId="49" xfId="0" applyFont="1" applyFill="1" applyBorder="1" applyAlignment="1">
      <alignment vertical="center"/>
    </xf>
    <xf numFmtId="0" fontId="40" fillId="37" borderId="44" xfId="0" applyFont="1" applyFill="1" applyBorder="1"/>
    <xf numFmtId="0" fontId="1" fillId="32" borderId="16" xfId="0" applyFont="1" applyFill="1" applyBorder="1" applyAlignment="1">
      <alignment horizontal="center" vertical="top"/>
    </xf>
    <xf numFmtId="0" fontId="40" fillId="37" borderId="74" xfId="0" applyFont="1" applyFill="1" applyBorder="1" applyAlignment="1">
      <alignment vertical="center"/>
    </xf>
    <xf numFmtId="0" fontId="1" fillId="28" borderId="16" xfId="0" applyFont="1" applyFill="1" applyBorder="1" applyAlignment="1">
      <alignment horizontal="center"/>
    </xf>
    <xf numFmtId="0" fontId="27" fillId="26" borderId="84" xfId="0" applyFont="1" applyFill="1" applyBorder="1" applyAlignment="1">
      <alignment horizontal="right" vertical="center"/>
    </xf>
    <xf numFmtId="0" fontId="42" fillId="26" borderId="0" xfId="0" applyFont="1" applyFill="1"/>
    <xf numFmtId="0" fontId="26" fillId="26" borderId="0" xfId="0" quotePrefix="1" applyFont="1" applyFill="1" applyAlignment="1">
      <alignment horizontal="right" vertical="top"/>
    </xf>
    <xf numFmtId="0" fontId="40" fillId="37" borderId="45" xfId="0" applyFont="1" applyFill="1" applyBorder="1"/>
    <xf numFmtId="0" fontId="1" fillId="36" borderId="32" xfId="0" applyFont="1" applyFill="1" applyBorder="1" applyAlignment="1">
      <alignment vertical="top"/>
    </xf>
    <xf numFmtId="0" fontId="1" fillId="36" borderId="13" xfId="0" applyFont="1" applyFill="1" applyBorder="1" applyAlignment="1">
      <alignment vertical="top"/>
    </xf>
    <xf numFmtId="0" fontId="1" fillId="36" borderId="29" xfId="0" applyFont="1" applyFill="1" applyBorder="1" applyAlignment="1">
      <alignment vertical="top"/>
    </xf>
    <xf numFmtId="0" fontId="1" fillId="36" borderId="28" xfId="0" applyFont="1" applyFill="1" applyBorder="1" applyAlignment="1">
      <alignment vertical="top"/>
    </xf>
    <xf numFmtId="0" fontId="0" fillId="26" borderId="84" xfId="0" applyFill="1" applyBorder="1"/>
    <xf numFmtId="0" fontId="0" fillId="26" borderId="85" xfId="0" applyFill="1" applyBorder="1"/>
    <xf numFmtId="0" fontId="1" fillId="26" borderId="85" xfId="0" applyFont="1" applyFill="1" applyBorder="1"/>
    <xf numFmtId="0" fontId="1" fillId="26" borderId="43" xfId="0" applyFont="1" applyFill="1" applyBorder="1"/>
    <xf numFmtId="0" fontId="1" fillId="26" borderId="47" xfId="0" applyFont="1" applyFill="1" applyBorder="1" applyAlignment="1">
      <alignment vertical="top"/>
    </xf>
    <xf numFmtId="0" fontId="0" fillId="26" borderId="52" xfId="0" applyFill="1" applyBorder="1"/>
    <xf numFmtId="0" fontId="0" fillId="26" borderId="86" xfId="0" applyFill="1" applyBorder="1"/>
    <xf numFmtId="0" fontId="1" fillId="26" borderId="86" xfId="0" applyFont="1" applyFill="1" applyBorder="1"/>
    <xf numFmtId="0" fontId="1" fillId="26" borderId="87" xfId="0" applyFont="1" applyFill="1" applyBorder="1"/>
    <xf numFmtId="0" fontId="30" fillId="26" borderId="48" xfId="0" applyFont="1" applyFill="1" applyBorder="1" applyAlignment="1">
      <alignment vertical="top" wrapText="1"/>
    </xf>
    <xf numFmtId="0" fontId="4" fillId="26" borderId="0" xfId="104" applyFont="1" applyFill="1" applyAlignment="1">
      <alignment horizontal="left" vertical="top"/>
    </xf>
    <xf numFmtId="0" fontId="0" fillId="47" borderId="45" xfId="0" applyFill="1" applyBorder="1"/>
    <xf numFmtId="0" fontId="31" fillId="26" borderId="0" xfId="0" applyFont="1" applyFill="1"/>
    <xf numFmtId="0" fontId="0" fillId="26" borderId="0" xfId="0" applyFill="1" applyAlignment="1">
      <alignment horizontal="center"/>
    </xf>
    <xf numFmtId="0" fontId="27" fillId="26" borderId="0" xfId="0" applyFont="1" applyFill="1" applyAlignment="1">
      <alignment horizontal="center"/>
    </xf>
    <xf numFmtId="0" fontId="4" fillId="26" borderId="13" xfId="0" applyFont="1" applyFill="1" applyBorder="1" applyAlignment="1">
      <alignment horizontal="left" vertical="top"/>
    </xf>
    <xf numFmtId="0" fontId="4" fillId="26" borderId="28" xfId="0" applyFont="1" applyFill="1" applyBorder="1" applyAlignment="1">
      <alignment horizontal="left" vertical="top"/>
    </xf>
    <xf numFmtId="0" fontId="1" fillId="26" borderId="13" xfId="0" applyFont="1" applyFill="1" applyBorder="1" applyAlignment="1">
      <alignment vertical="top"/>
    </xf>
    <xf numFmtId="0" fontId="27" fillId="26" borderId="13" xfId="0" applyFont="1" applyFill="1" applyBorder="1" applyAlignment="1">
      <alignment horizontal="center"/>
    </xf>
    <xf numFmtId="0" fontId="1" fillId="44" borderId="0" xfId="0" applyFont="1" applyFill="1" applyAlignment="1">
      <alignment vertical="top"/>
    </xf>
    <xf numFmtId="0" fontId="24" fillId="25" borderId="0" xfId="0" applyFont="1" applyFill="1"/>
    <xf numFmtId="0" fontId="0" fillId="36" borderId="0" xfId="0" applyFill="1"/>
    <xf numFmtId="0" fontId="0" fillId="0" borderId="0" xfId="0" applyAlignment="1">
      <alignment vertical="top"/>
    </xf>
    <xf numFmtId="0" fontId="19" fillId="0" borderId="13" xfId="106" applyFont="1" applyBorder="1" applyAlignment="1">
      <alignment vertical="top" wrapText="1"/>
    </xf>
    <xf numFmtId="0" fontId="4" fillId="47" borderId="45" xfId="104" applyFont="1" applyFill="1" applyBorder="1" applyAlignment="1">
      <alignment horizontal="left"/>
    </xf>
    <xf numFmtId="0" fontId="0" fillId="0" borderId="0" xfId="0" quotePrefix="1" applyAlignment="1">
      <alignment vertical="top"/>
    </xf>
    <xf numFmtId="0" fontId="46" fillId="26" borderId="0" xfId="104" applyFont="1" applyFill="1" applyAlignment="1">
      <alignment horizontal="left"/>
    </xf>
    <xf numFmtId="0" fontId="23" fillId="26" borderId="0" xfId="104" applyFont="1" applyFill="1" applyAlignment="1">
      <alignment horizontal="left" vertical="top"/>
    </xf>
    <xf numFmtId="0" fontId="44" fillId="26" borderId="77" xfId="104" applyFill="1" applyBorder="1" applyAlignment="1">
      <alignment horizontal="left" vertical="top"/>
    </xf>
    <xf numFmtId="0" fontId="44" fillId="26" borderId="52" xfId="104" applyFill="1" applyBorder="1" applyAlignment="1">
      <alignment horizontal="left" vertical="top"/>
    </xf>
    <xf numFmtId="0" fontId="44" fillId="26" borderId="82" xfId="104" applyFill="1" applyBorder="1" applyAlignment="1">
      <alignment horizontal="left" vertical="top"/>
    </xf>
    <xf numFmtId="0" fontId="1" fillId="26" borderId="83" xfId="104" applyFont="1" applyFill="1" applyBorder="1" applyAlignment="1">
      <alignment horizontal="left"/>
    </xf>
    <xf numFmtId="0" fontId="4" fillId="26" borderId="0" xfId="104" applyFont="1" applyFill="1" applyAlignment="1">
      <alignment horizontal="left" vertical="top" wrapText="1"/>
    </xf>
    <xf numFmtId="0" fontId="44" fillId="26" borderId="37" xfId="104" applyFill="1" applyBorder="1" applyAlignment="1">
      <alignment horizontal="left" vertical="top" wrapText="1"/>
    </xf>
    <xf numFmtId="0" fontId="24" fillId="25" borderId="0" xfId="104" applyFont="1" applyFill="1" applyAlignment="1">
      <alignment horizontal="left" vertical="top" wrapText="1"/>
    </xf>
    <xf numFmtId="0" fontId="52" fillId="26" borderId="0" xfId="104" applyFont="1" applyFill="1" applyAlignment="1">
      <alignment horizontal="left" vertical="top" wrapText="1"/>
    </xf>
    <xf numFmtId="0" fontId="53" fillId="26" borderId="0" xfId="104" applyFont="1" applyFill="1" applyAlignment="1">
      <alignment horizontal="left" vertical="top" wrapText="1"/>
    </xf>
    <xf numFmtId="0" fontId="26" fillId="26" borderId="13" xfId="104" applyFont="1" applyFill="1" applyBorder="1" applyAlignment="1">
      <alignment horizontal="left" vertical="top" wrapText="1"/>
    </xf>
    <xf numFmtId="0" fontId="53" fillId="26" borderId="38" xfId="104" applyFont="1" applyFill="1" applyBorder="1" applyAlignment="1">
      <alignment horizontal="left" vertical="top" wrapText="1"/>
    </xf>
    <xf numFmtId="0" fontId="23" fillId="26" borderId="0" xfId="0" applyFont="1" applyFill="1" applyAlignment="1">
      <alignment horizontal="left" vertical="top" wrapText="1"/>
    </xf>
    <xf numFmtId="0" fontId="4" fillId="26" borderId="16" xfId="0" applyFont="1" applyFill="1" applyBorder="1" applyAlignment="1">
      <alignment horizontal="left" vertical="top"/>
    </xf>
    <xf numFmtId="0" fontId="4" fillId="26" borderId="16" xfId="0" applyFont="1" applyFill="1" applyBorder="1" applyAlignment="1">
      <alignment horizontal="left" vertical="top" wrapText="1"/>
    </xf>
    <xf numFmtId="0" fontId="25" fillId="26" borderId="0" xfId="0" applyFont="1" applyFill="1" applyAlignment="1">
      <alignment horizontal="left" vertical="top" wrapText="1"/>
    </xf>
    <xf numFmtId="0" fontId="58" fillId="48" borderId="0" xfId="0" applyFont="1" applyFill="1" applyAlignment="1">
      <alignment horizontal="left" vertical="top" wrapText="1"/>
    </xf>
    <xf numFmtId="0" fontId="4" fillId="26" borderId="0" xfId="0" applyFont="1" applyFill="1" applyAlignment="1">
      <alignment horizontal="left" wrapText="1"/>
    </xf>
    <xf numFmtId="0" fontId="26" fillId="26" borderId="0" xfId="0" applyFont="1" applyFill="1" applyAlignment="1">
      <alignment horizontal="left" vertical="top" wrapText="1"/>
    </xf>
    <xf numFmtId="0" fontId="30" fillId="26" borderId="0" xfId="1" applyFont="1" applyFill="1" applyAlignment="1">
      <alignment horizontal="left" vertical="top" wrapText="1"/>
    </xf>
    <xf numFmtId="0" fontId="4" fillId="26" borderId="32" xfId="0" applyFont="1" applyFill="1" applyBorder="1" applyAlignment="1">
      <alignment horizontal="left" wrapText="1"/>
    </xf>
    <xf numFmtId="0" fontId="29" fillId="26" borderId="0" xfId="0" applyFont="1" applyFill="1" applyAlignment="1">
      <alignment horizontal="left" vertical="top" wrapText="1"/>
    </xf>
    <xf numFmtId="0" fontId="24" fillId="25" borderId="0" xfId="1" applyFont="1" applyFill="1" applyAlignment="1">
      <alignment horizontal="left" vertical="top" wrapText="1"/>
    </xf>
    <xf numFmtId="0" fontId="4" fillId="26" borderId="0" xfId="0" applyFont="1" applyFill="1" applyAlignment="1">
      <alignment horizontal="left" vertical="top" wrapText="1"/>
    </xf>
    <xf numFmtId="0" fontId="26" fillId="36" borderId="0" xfId="1" applyFont="1" applyFill="1" applyAlignment="1">
      <alignment horizontal="left" vertical="top" wrapText="1"/>
    </xf>
    <xf numFmtId="0" fontId="4" fillId="0" borderId="32" xfId="0" applyFont="1" applyBorder="1" applyAlignment="1">
      <alignment horizontal="left" wrapText="1"/>
    </xf>
    <xf numFmtId="0" fontId="26" fillId="36" borderId="0" xfId="0" applyFont="1" applyFill="1" applyAlignment="1">
      <alignment horizontal="left" vertical="top" wrapText="1"/>
    </xf>
    <xf numFmtId="0" fontId="4" fillId="26" borderId="0" xfId="1" applyFont="1" applyFill="1" applyAlignment="1">
      <alignment horizontal="left" vertical="top" wrapText="1"/>
    </xf>
    <xf numFmtId="0" fontId="61" fillId="46" borderId="0" xfId="0" applyFont="1" applyFill="1" applyAlignment="1">
      <alignment horizontal="left" vertical="top" wrapText="1"/>
    </xf>
    <xf numFmtId="0" fontId="4" fillId="26" borderId="36" xfId="0" applyFont="1" applyFill="1" applyBorder="1" applyAlignment="1">
      <alignment horizontal="left" vertical="center" wrapText="1"/>
    </xf>
    <xf numFmtId="0" fontId="24" fillId="25" borderId="0" xfId="0" applyFont="1" applyFill="1" applyAlignment="1">
      <alignment horizontal="left" vertical="center" wrapText="1"/>
    </xf>
    <xf numFmtId="0" fontId="27" fillId="36" borderId="85" xfId="0" applyFont="1" applyFill="1" applyBorder="1" applyAlignment="1">
      <alignment horizontal="left" vertical="center" wrapText="1"/>
    </xf>
    <xf numFmtId="0" fontId="26" fillId="36" borderId="86" xfId="0" applyFont="1" applyFill="1" applyBorder="1" applyAlignment="1">
      <alignment horizontal="left" vertical="top" wrapText="1"/>
    </xf>
    <xf numFmtId="0" fontId="29" fillId="36" borderId="0" xfId="0" applyFont="1" applyFill="1" applyAlignment="1">
      <alignment horizontal="left" vertical="top" wrapText="1"/>
    </xf>
    <xf numFmtId="0" fontId="26" fillId="36" borderId="37" xfId="0" applyFont="1" applyFill="1" applyBorder="1" applyAlignment="1">
      <alignment horizontal="left" vertical="top" wrapText="1"/>
    </xf>
    <xf numFmtId="0" fontId="27" fillId="46" borderId="0" xfId="0" applyFont="1" applyFill="1" applyAlignment="1">
      <alignment horizontal="left" vertical="top" wrapText="1"/>
    </xf>
    <xf numFmtId="0" fontId="29" fillId="46" borderId="0" xfId="0" applyFont="1" applyFill="1" applyAlignment="1">
      <alignment horizontal="left" vertical="top" wrapText="1"/>
    </xf>
    <xf numFmtId="0" fontId="27" fillId="26" borderId="85" xfId="0" applyFont="1" applyFill="1" applyBorder="1" applyAlignment="1">
      <alignment horizontal="left" vertical="top" wrapText="1"/>
    </xf>
    <xf numFmtId="0" fontId="4" fillId="46" borderId="0" xfId="0" applyFont="1" applyFill="1" applyAlignment="1">
      <alignment horizontal="left" vertical="center"/>
    </xf>
    <xf numFmtId="0" fontId="23" fillId="26" borderId="0" xfId="105" applyFont="1" applyFill="1" applyAlignment="1">
      <alignment horizontal="left" vertical="top" wrapText="1"/>
    </xf>
    <xf numFmtId="0" fontId="27" fillId="26" borderId="0" xfId="105" applyFont="1" applyFill="1" applyAlignment="1">
      <alignment horizontal="left" vertical="top" wrapText="1"/>
    </xf>
    <xf numFmtId="0" fontId="4" fillId="26" borderId="0" xfId="105" applyFont="1" applyFill="1" applyAlignment="1">
      <alignment horizontal="left" vertical="top" wrapText="1"/>
    </xf>
    <xf numFmtId="0" fontId="26" fillId="26" borderId="13" xfId="105" applyFont="1" applyFill="1" applyBorder="1" applyAlignment="1">
      <alignment horizontal="left" vertical="top" wrapText="1"/>
    </xf>
    <xf numFmtId="0" fontId="26" fillId="26" borderId="0" xfId="105" applyFont="1" applyFill="1" applyAlignment="1">
      <alignment horizontal="left" vertical="top" wrapText="1"/>
    </xf>
    <xf numFmtId="0" fontId="4" fillId="26" borderId="13" xfId="105" applyFont="1" applyFill="1" applyBorder="1" applyAlignment="1">
      <alignment horizontal="left" vertical="center"/>
    </xf>
    <xf numFmtId="0" fontId="4" fillId="47" borderId="84" xfId="0" applyFont="1" applyFill="1" applyBorder="1" applyAlignment="1">
      <alignment horizontal="left" vertical="center" wrapText="1"/>
    </xf>
    <xf numFmtId="0" fontId="23" fillId="26" borderId="0" xfId="0" applyFont="1" applyFill="1" applyAlignment="1">
      <alignment horizontal="left" vertical="top"/>
    </xf>
    <xf numFmtId="0" fontId="24" fillId="25" borderId="0" xfId="0" applyFont="1" applyFill="1" applyAlignment="1">
      <alignment horizontal="left" vertical="top" wrapText="1"/>
    </xf>
    <xf numFmtId="0" fontId="27" fillId="26" borderId="0" xfId="0" applyFont="1" applyFill="1" applyAlignment="1">
      <alignment horizontal="left" vertical="top" wrapText="1"/>
    </xf>
    <xf numFmtId="0" fontId="4" fillId="0" borderId="13" xfId="1" applyFont="1" applyBorder="1" applyAlignment="1">
      <alignment horizontal="left"/>
    </xf>
    <xf numFmtId="0" fontId="40" fillId="32" borderId="0" xfId="0" applyFont="1" applyFill="1" applyAlignment="1">
      <alignment horizontal="left"/>
    </xf>
    <xf numFmtId="0" fontId="1" fillId="32" borderId="0" xfId="0" applyFont="1" applyFill="1" applyAlignment="1">
      <alignment horizontal="left"/>
    </xf>
    <xf numFmtId="0" fontId="1" fillId="28" borderId="0" xfId="0" applyFont="1" applyFill="1" applyAlignment="1">
      <alignment horizontal="left" vertical="top"/>
    </xf>
    <xf numFmtId="0" fontId="1" fillId="28" borderId="0" xfId="1" applyFill="1" applyAlignment="1">
      <alignment horizontal="left"/>
    </xf>
    <xf numFmtId="0" fontId="40" fillId="28" borderId="0" xfId="0" applyFont="1" applyFill="1" applyAlignment="1">
      <alignment horizontal="left"/>
    </xf>
    <xf numFmtId="0" fontId="1" fillId="28" borderId="0" xfId="0" applyFont="1" applyFill="1" applyAlignment="1">
      <alignment horizontal="left"/>
    </xf>
    <xf numFmtId="0" fontId="21" fillId="25" borderId="0" xfId="1" applyFont="1" applyFill="1" applyAlignment="1">
      <alignment horizontal="left"/>
    </xf>
    <xf numFmtId="0" fontId="40" fillId="32" borderId="16" xfId="0" applyFont="1" applyFill="1" applyBorder="1" applyAlignment="1">
      <alignment horizontal="left"/>
    </xf>
    <xf numFmtId="0" fontId="40" fillId="0" borderId="0" xfId="0" applyFont="1" applyAlignment="1">
      <alignment horizontal="left" vertical="center"/>
    </xf>
    <xf numFmtId="0" fontId="0" fillId="0" borderId="0" xfId="0" applyAlignment="1">
      <alignment horizontal="center" vertical="top" wrapText="1"/>
    </xf>
    <xf numFmtId="0" fontId="0" fillId="28" borderId="0" xfId="0" applyFill="1"/>
    <xf numFmtId="0" fontId="49" fillId="26" borderId="0" xfId="0" applyFont="1" applyFill="1" applyAlignment="1">
      <alignment horizontal="left" vertical="top" wrapText="1"/>
    </xf>
    <xf numFmtId="0" fontId="0" fillId="0" borderId="0" xfId="0" applyAlignment="1">
      <alignment wrapText="1"/>
    </xf>
    <xf numFmtId="0" fontId="1" fillId="26" borderId="18" xfId="0" applyFont="1" applyFill="1" applyBorder="1" applyAlignment="1">
      <alignment horizontal="center" vertical="top"/>
    </xf>
    <xf numFmtId="0" fontId="1" fillId="26" borderId="19" xfId="0" applyFont="1" applyFill="1" applyBorder="1" applyAlignment="1">
      <alignment horizontal="center" vertical="top"/>
    </xf>
    <xf numFmtId="0" fontId="4" fillId="26" borderId="31" xfId="0" applyFont="1" applyFill="1" applyBorder="1" applyAlignment="1">
      <alignment horizontal="center" wrapText="1"/>
    </xf>
    <xf numFmtId="164" fontId="1" fillId="26" borderId="23" xfId="0" applyNumberFormat="1" applyFont="1" applyFill="1" applyBorder="1" applyAlignment="1">
      <alignment horizontal="right" vertical="top"/>
    </xf>
    <xf numFmtId="164" fontId="1" fillId="26" borderId="21" xfId="0" applyNumberFormat="1" applyFont="1" applyFill="1" applyBorder="1" applyAlignment="1">
      <alignment horizontal="right" vertical="top"/>
    </xf>
    <xf numFmtId="164" fontId="1" fillId="26" borderId="26" xfId="0" applyNumberFormat="1" applyFont="1" applyFill="1" applyBorder="1" applyAlignment="1">
      <alignment horizontal="right" vertical="top"/>
    </xf>
    <xf numFmtId="0" fontId="1" fillId="26" borderId="103" xfId="0" applyFont="1" applyFill="1" applyBorder="1" applyAlignment="1">
      <alignment horizontal="center" vertical="top"/>
    </xf>
    <xf numFmtId="0" fontId="1" fillId="30" borderId="18" xfId="1" applyFill="1" applyBorder="1" applyAlignment="1" applyProtection="1">
      <alignment vertical="top"/>
      <protection locked="0"/>
    </xf>
    <xf numFmtId="0" fontId="1" fillId="30" borderId="19" xfId="1" applyFill="1" applyBorder="1" applyAlignment="1" applyProtection="1">
      <alignment vertical="top"/>
      <protection locked="0"/>
    </xf>
    <xf numFmtId="0" fontId="40" fillId="32" borderId="16" xfId="0" applyFont="1" applyFill="1" applyBorder="1" applyAlignment="1">
      <alignment wrapText="1"/>
    </xf>
    <xf numFmtId="1" fontId="40" fillId="32" borderId="16" xfId="0" applyNumberFormat="1" applyFont="1" applyFill="1" applyBorder="1"/>
    <xf numFmtId="166" fontId="40" fillId="32" borderId="16" xfId="0" applyNumberFormat="1" applyFont="1" applyFill="1" applyBorder="1"/>
    <xf numFmtId="0" fontId="1" fillId="32" borderId="16" xfId="1" applyFill="1" applyBorder="1" applyAlignment="1">
      <alignment horizontal="center"/>
    </xf>
    <xf numFmtId="0" fontId="1" fillId="32" borderId="16" xfId="1" applyFill="1" applyBorder="1" applyAlignment="1">
      <alignment horizontal="left" vertical="top"/>
    </xf>
    <xf numFmtId="0" fontId="1" fillId="32" borderId="16" xfId="1" applyFill="1" applyBorder="1" applyAlignment="1">
      <alignment vertical="top"/>
    </xf>
    <xf numFmtId="0" fontId="40" fillId="32" borderId="33" xfId="0" applyFont="1" applyFill="1" applyBorder="1"/>
    <xf numFmtId="0" fontId="1" fillId="31" borderId="17" xfId="0" applyFont="1" applyFill="1" applyBorder="1" applyAlignment="1">
      <alignment horizontal="center" vertical="top"/>
    </xf>
    <xf numFmtId="0" fontId="1" fillId="31" borderId="18" xfId="0" applyFont="1" applyFill="1" applyBorder="1" applyAlignment="1">
      <alignment horizontal="center" vertical="top"/>
    </xf>
    <xf numFmtId="0" fontId="1" fillId="31" borderId="19" xfId="0" applyFont="1" applyFill="1" applyBorder="1" applyAlignment="1">
      <alignment horizontal="center" vertical="top"/>
    </xf>
    <xf numFmtId="0" fontId="1" fillId="2" borderId="19" xfId="0" applyFont="1" applyFill="1" applyBorder="1" applyAlignment="1" applyProtection="1">
      <alignment vertical="center" wrapText="1"/>
      <protection locked="0"/>
    </xf>
    <xf numFmtId="0" fontId="69" fillId="47" borderId="0" xfId="0" applyFont="1" applyFill="1" applyAlignment="1">
      <alignment horizontal="left"/>
    </xf>
    <xf numFmtId="0" fontId="1" fillId="44" borderId="0" xfId="0" applyFont="1" applyFill="1" applyAlignment="1" applyProtection="1">
      <alignment vertical="top"/>
      <protection locked="0"/>
    </xf>
    <xf numFmtId="0" fontId="40" fillId="37" borderId="45" xfId="0" applyFont="1" applyFill="1" applyBorder="1" applyAlignment="1">
      <alignment vertical="center"/>
    </xf>
    <xf numFmtId="0" fontId="0" fillId="2" borderId="0" xfId="0" applyFill="1" applyAlignment="1" applyProtection="1">
      <alignment horizontal="center" vertical="top" wrapText="1"/>
      <protection locked="0"/>
    </xf>
    <xf numFmtId="0" fontId="40" fillId="2" borderId="0" xfId="0" applyFont="1" applyFill="1" applyAlignment="1" applyProtection="1">
      <alignment horizontal="left" vertical="center"/>
      <protection locked="0"/>
    </xf>
    <xf numFmtId="0" fontId="4" fillId="26" borderId="0" xfId="87" applyFont="1" applyFill="1" applyBorder="1" applyAlignment="1" applyProtection="1">
      <alignment vertical="top"/>
    </xf>
    <xf numFmtId="0" fontId="38" fillId="47" borderId="0" xfId="87" applyFont="1" applyFill="1" applyBorder="1" applyAlignment="1" applyProtection="1">
      <alignment horizontal="center" vertical="top" wrapText="1"/>
    </xf>
    <xf numFmtId="0" fontId="44" fillId="48" borderId="0" xfId="104" applyFill="1" applyAlignment="1">
      <alignment horizontal="left" vertical="top" wrapText="1"/>
    </xf>
    <xf numFmtId="0" fontId="54" fillId="26" borderId="0" xfId="104" applyFont="1" applyFill="1" applyAlignment="1">
      <alignment horizontal="left" vertical="top" wrapText="1"/>
    </xf>
    <xf numFmtId="0" fontId="49" fillId="26" borderId="0" xfId="104" applyFont="1" applyFill="1" applyAlignment="1">
      <alignment horizontal="left" vertical="top" wrapText="1"/>
    </xf>
    <xf numFmtId="0" fontId="4" fillId="38" borderId="44" xfId="104" applyFont="1" applyFill="1" applyBorder="1" applyAlignment="1">
      <alignment horizontal="left" vertical="center" wrapText="1"/>
    </xf>
    <xf numFmtId="0" fontId="28" fillId="26" borderId="0" xfId="104" applyFont="1" applyFill="1" applyAlignment="1">
      <alignment horizontal="left" vertical="top" wrapText="1"/>
    </xf>
    <xf numFmtId="0" fontId="49" fillId="26" borderId="1" xfId="104" applyFont="1" applyFill="1" applyBorder="1" applyAlignment="1">
      <alignment horizontal="left" vertical="top" wrapText="1"/>
    </xf>
    <xf numFmtId="0" fontId="49" fillId="26" borderId="39" xfId="104" applyFont="1" applyFill="1" applyBorder="1" applyAlignment="1">
      <alignment horizontal="left" vertical="top" wrapText="1"/>
    </xf>
    <xf numFmtId="0" fontId="44" fillId="26" borderId="0" xfId="104" applyFill="1" applyAlignment="1">
      <alignment horizontal="left" vertical="top" wrapText="1"/>
    </xf>
    <xf numFmtId="0" fontId="51" fillId="28" borderId="0" xfId="104" applyFont="1" applyFill="1" applyAlignment="1">
      <alignment horizontal="left" vertical="top" wrapText="1"/>
    </xf>
    <xf numFmtId="0" fontId="4" fillId="26" borderId="1" xfId="0" applyFont="1" applyFill="1" applyBorder="1" applyAlignment="1">
      <alignment horizontal="left" vertical="center" wrapText="1"/>
    </xf>
    <xf numFmtId="0" fontId="26" fillId="26" borderId="0" xfId="1" applyFont="1" applyFill="1" applyAlignment="1">
      <alignment horizontal="left" vertical="top" wrapText="1"/>
    </xf>
    <xf numFmtId="0" fontId="30" fillId="26" borderId="0" xfId="0" applyFont="1" applyFill="1" applyAlignment="1">
      <alignment horizontal="left" vertical="top" wrapText="1"/>
    </xf>
    <xf numFmtId="0" fontId="1" fillId="26" borderId="0" xfId="0" applyFont="1" applyFill="1" applyAlignment="1">
      <alignment horizontal="left" wrapText="1"/>
    </xf>
    <xf numFmtId="0" fontId="25" fillId="26" borderId="0" xfId="0" applyFont="1" applyFill="1" applyAlignment="1">
      <alignment vertical="top" wrapText="1"/>
    </xf>
    <xf numFmtId="0" fontId="4" fillId="26" borderId="0" xfId="0" applyFont="1" applyFill="1" applyAlignment="1">
      <alignment horizontal="left" vertical="top"/>
    </xf>
    <xf numFmtId="0" fontId="33" fillId="26" borderId="0" xfId="0" applyFont="1" applyFill="1" applyAlignment="1">
      <alignment vertical="top" wrapText="1"/>
    </xf>
    <xf numFmtId="0" fontId="56" fillId="43" borderId="0" xfId="0" applyFont="1" applyFill="1" applyAlignment="1">
      <alignment horizontal="left" vertical="top" wrapText="1"/>
    </xf>
    <xf numFmtId="0" fontId="22" fillId="26" borderId="0" xfId="0" applyFont="1" applyFill="1" applyAlignment="1">
      <alignment wrapText="1"/>
    </xf>
    <xf numFmtId="0" fontId="4" fillId="26" borderId="32" xfId="0" applyFont="1" applyFill="1" applyBorder="1" applyAlignment="1">
      <alignment wrapText="1"/>
    </xf>
    <xf numFmtId="0" fontId="29" fillId="36" borderId="0" xfId="1" applyFont="1" applyFill="1" applyAlignment="1">
      <alignment horizontal="left" vertical="top" wrapText="1"/>
    </xf>
    <xf numFmtId="0" fontId="0" fillId="0" borderId="0" xfId="0" applyAlignment="1">
      <alignment vertical="top" wrapText="1"/>
    </xf>
    <xf numFmtId="0" fontId="26" fillId="26" borderId="0" xfId="0" applyFont="1" applyFill="1" applyAlignment="1">
      <alignment vertical="top" wrapText="1"/>
    </xf>
    <xf numFmtId="0" fontId="4" fillId="26" borderId="32" xfId="1" applyFont="1" applyFill="1" applyBorder="1" applyAlignment="1">
      <alignment horizontal="left" wrapText="1"/>
    </xf>
    <xf numFmtId="0" fontId="4" fillId="26" borderId="38" xfId="1" applyFont="1" applyFill="1" applyBorder="1" applyAlignment="1">
      <alignment horizontal="left" wrapText="1"/>
    </xf>
    <xf numFmtId="0" fontId="4" fillId="26" borderId="29" xfId="1" applyFont="1" applyFill="1" applyBorder="1" applyAlignment="1">
      <alignment horizontal="left" wrapText="1"/>
    </xf>
    <xf numFmtId="0" fontId="4" fillId="26" borderId="0" xfId="0" applyFont="1" applyFill="1" applyAlignment="1">
      <alignment vertical="top" wrapText="1"/>
    </xf>
    <xf numFmtId="15" fontId="1" fillId="26" borderId="0" xfId="0" applyNumberFormat="1" applyFont="1" applyFill="1" applyAlignment="1">
      <alignment vertical="top" wrapText="1"/>
    </xf>
    <xf numFmtId="0" fontId="31" fillId="26" borderId="14" xfId="0" applyFont="1" applyFill="1" applyBorder="1" applyAlignment="1">
      <alignment horizontal="left" vertical="top" wrapText="1"/>
    </xf>
    <xf numFmtId="0" fontId="4" fillId="26" borderId="73" xfId="0" applyFont="1" applyFill="1" applyBorder="1" applyAlignment="1">
      <alignment horizontal="left" vertical="top"/>
    </xf>
    <xf numFmtId="0" fontId="4" fillId="26" borderId="16" xfId="0" applyFont="1" applyFill="1" applyBorder="1" applyAlignment="1">
      <alignment horizontal="center" vertical="top"/>
    </xf>
    <xf numFmtId="0" fontId="4" fillId="26" borderId="39" xfId="0" applyFont="1" applyFill="1" applyBorder="1" applyAlignment="1">
      <alignment horizontal="left" vertical="top" wrapText="1"/>
    </xf>
    <xf numFmtId="0" fontId="1" fillId="26" borderId="29" xfId="0" applyFont="1" applyFill="1" applyBorder="1" applyAlignment="1">
      <alignment horizontal="right" vertical="top"/>
    </xf>
    <xf numFmtId="0" fontId="26" fillId="36" borderId="0" xfId="0" applyFont="1" applyFill="1" applyAlignment="1">
      <alignment vertical="top" wrapText="1"/>
    </xf>
    <xf numFmtId="0" fontId="70" fillId="26" borderId="0" xfId="0" applyFont="1" applyFill="1" applyAlignment="1">
      <alignment horizontal="left" vertical="top" wrapText="1"/>
    </xf>
    <xf numFmtId="0" fontId="1" fillId="36" borderId="0" xfId="0" applyFont="1" applyFill="1" applyAlignment="1">
      <alignment vertical="top" wrapText="1"/>
    </xf>
    <xf numFmtId="0" fontId="43" fillId="26" borderId="0" xfId="0" applyFont="1" applyFill="1" applyAlignment="1">
      <alignment horizontal="left" vertical="top" wrapText="1"/>
    </xf>
    <xf numFmtId="0" fontId="1" fillId="36" borderId="2" xfId="0" applyFont="1" applyFill="1" applyBorder="1" applyAlignment="1">
      <alignment horizontal="left" vertical="top" wrapText="1"/>
    </xf>
    <xf numFmtId="0" fontId="1" fillId="36" borderId="3" xfId="0" applyFont="1" applyFill="1" applyBorder="1" applyAlignment="1">
      <alignment horizontal="left" vertical="top" wrapText="1"/>
    </xf>
    <xf numFmtId="0" fontId="26" fillId="46" borderId="0" xfId="0" applyFont="1" applyFill="1" applyAlignment="1">
      <alignment horizontal="left" vertical="top" wrapText="1"/>
    </xf>
    <xf numFmtId="0" fontId="1" fillId="36" borderId="13" xfId="0" applyFont="1" applyFill="1" applyBorder="1" applyAlignment="1">
      <alignment horizontal="left" vertical="top" wrapText="1"/>
    </xf>
    <xf numFmtId="0" fontId="1" fillId="26" borderId="0" xfId="0" applyFont="1" applyFill="1" applyAlignment="1">
      <alignment horizontal="left" vertical="top" wrapText="1"/>
    </xf>
    <xf numFmtId="0" fontId="1" fillId="46" borderId="22" xfId="0" applyFont="1" applyFill="1" applyBorder="1" applyAlignment="1">
      <alignment horizontal="left" vertical="top" wrapText="1"/>
    </xf>
    <xf numFmtId="0" fontId="1" fillId="46" borderId="14" xfId="0" applyFont="1" applyFill="1" applyBorder="1" applyAlignment="1">
      <alignment horizontal="left" vertical="top" wrapText="1"/>
    </xf>
    <xf numFmtId="0" fontId="1" fillId="46" borderId="25" xfId="0" applyFont="1" applyFill="1" applyBorder="1" applyAlignment="1">
      <alignment horizontal="left" vertical="top" wrapText="1"/>
    </xf>
    <xf numFmtId="0" fontId="43" fillId="46" borderId="0" xfId="0" applyFont="1" applyFill="1" applyAlignment="1">
      <alignment horizontal="left" vertical="top" wrapText="1"/>
    </xf>
    <xf numFmtId="0" fontId="1" fillId="46" borderId="2" xfId="0" applyFont="1" applyFill="1" applyBorder="1" applyAlignment="1">
      <alignment horizontal="left" vertical="top" wrapText="1"/>
    </xf>
    <xf numFmtId="0" fontId="1" fillId="46" borderId="3" xfId="0" applyFont="1" applyFill="1" applyBorder="1" applyAlignment="1">
      <alignment horizontal="left" vertical="top" wrapText="1"/>
    </xf>
    <xf numFmtId="0" fontId="1" fillId="36" borderId="29" xfId="0" applyFont="1" applyFill="1" applyBorder="1" applyAlignment="1">
      <alignment vertical="top" wrapText="1"/>
    </xf>
    <xf numFmtId="0" fontId="4" fillId="36" borderId="0" xfId="0" applyFont="1" applyFill="1" applyAlignment="1">
      <alignment horizontal="left" vertical="top" wrapText="1"/>
    </xf>
    <xf numFmtId="0" fontId="26" fillId="36" borderId="37" xfId="0" applyFont="1" applyFill="1" applyBorder="1" applyAlignment="1">
      <alignment vertical="top" wrapText="1"/>
    </xf>
    <xf numFmtId="0" fontId="4" fillId="46" borderId="0" xfId="0" applyFont="1" applyFill="1" applyAlignment="1">
      <alignment horizontal="left" vertical="top" wrapText="1"/>
    </xf>
    <xf numFmtId="0" fontId="4" fillId="46" borderId="29" xfId="0" applyFont="1" applyFill="1" applyBorder="1" applyAlignment="1">
      <alignment horizontal="left" vertical="top" wrapText="1"/>
    </xf>
    <xf numFmtId="0" fontId="43" fillId="26" borderId="0" xfId="0" applyFont="1" applyFill="1" applyAlignment="1">
      <alignment horizontal="left" vertical="top"/>
    </xf>
    <xf numFmtId="0" fontId="4" fillId="26" borderId="29" xfId="0" applyFont="1" applyFill="1" applyBorder="1" applyAlignment="1">
      <alignment horizontal="left" vertical="top" wrapText="1"/>
    </xf>
    <xf numFmtId="0" fontId="1" fillId="46" borderId="0" xfId="0" applyFont="1" applyFill="1" applyAlignment="1">
      <alignment vertical="top" wrapText="1"/>
    </xf>
    <xf numFmtId="0" fontId="1" fillId="46" borderId="29" xfId="0" applyFont="1" applyFill="1" applyBorder="1" applyAlignment="1">
      <alignment vertical="top" wrapText="1"/>
    </xf>
    <xf numFmtId="0" fontId="32" fillId="26" borderId="0" xfId="0" applyFont="1" applyFill="1" applyAlignment="1">
      <alignment vertical="top" wrapText="1"/>
    </xf>
    <xf numFmtId="0" fontId="68" fillId="49" borderId="0" xfId="0" quotePrefix="1" applyFont="1" applyFill="1" applyAlignment="1">
      <alignment horizontal="left" vertical="center" wrapText="1"/>
    </xf>
    <xf numFmtId="0" fontId="22" fillId="47" borderId="0" xfId="0" applyFont="1" applyFill="1" applyAlignment="1">
      <alignment horizontal="center" vertical="top" wrapText="1"/>
    </xf>
    <xf numFmtId="0" fontId="4" fillId="36" borderId="29" xfId="0" applyFont="1" applyFill="1" applyBorder="1" applyAlignment="1">
      <alignment horizontal="left" vertical="top" wrapText="1"/>
    </xf>
    <xf numFmtId="0" fontId="1" fillId="26" borderId="2" xfId="105" applyFont="1" applyFill="1" applyBorder="1" applyAlignment="1">
      <alignment horizontal="left" vertical="top" wrapText="1"/>
    </xf>
    <xf numFmtId="0" fontId="27" fillId="26" borderId="13" xfId="0" applyFont="1" applyFill="1" applyBorder="1" applyAlignment="1">
      <alignment horizontal="left" vertical="top" wrapText="1"/>
    </xf>
    <xf numFmtId="0" fontId="31" fillId="26" borderId="23" xfId="102" applyFont="1" applyFill="1" applyBorder="1" applyAlignment="1">
      <alignment horizontal="left" vertical="top" wrapText="1"/>
    </xf>
    <xf numFmtId="0" fontId="31" fillId="26" borderId="21" xfId="102" applyFont="1" applyFill="1" applyBorder="1" applyAlignment="1">
      <alignment horizontal="left" vertical="top" wrapText="1"/>
    </xf>
    <xf numFmtId="0" fontId="31" fillId="26" borderId="26" xfId="102" applyFont="1" applyFill="1" applyBorder="1" applyAlignment="1">
      <alignment horizontal="left" vertical="top" wrapText="1"/>
    </xf>
    <xf numFmtId="0" fontId="4" fillId="47" borderId="84" xfId="105" applyFont="1" applyFill="1" applyBorder="1" applyAlignment="1">
      <alignment horizontal="left" vertical="center" wrapText="1"/>
    </xf>
    <xf numFmtId="0" fontId="72" fillId="50" borderId="0" xfId="0" applyFont="1" applyFill="1" applyAlignment="1">
      <alignment vertical="center" wrapText="1"/>
    </xf>
    <xf numFmtId="0" fontId="73" fillId="32" borderId="0" xfId="0" applyFont="1" applyFill="1" applyAlignment="1">
      <alignment vertical="center" wrapText="1"/>
    </xf>
    <xf numFmtId="0" fontId="74" fillId="50" borderId="0" xfId="0" applyFont="1" applyFill="1" applyAlignment="1">
      <alignment vertical="center" wrapText="1"/>
    </xf>
    <xf numFmtId="0" fontId="75" fillId="50" borderId="0" xfId="0" applyFont="1" applyFill="1" applyAlignment="1">
      <alignment vertical="center" wrapText="1"/>
    </xf>
    <xf numFmtId="0" fontId="76" fillId="50" borderId="49" xfId="0" applyFont="1" applyFill="1" applyBorder="1" applyAlignment="1">
      <alignment vertical="center" wrapText="1"/>
    </xf>
    <xf numFmtId="0" fontId="76" fillId="50" borderId="0" xfId="0" applyFont="1" applyFill="1" applyAlignment="1">
      <alignment vertical="center"/>
    </xf>
    <xf numFmtId="0" fontId="76" fillId="50" borderId="0" xfId="0" applyFont="1" applyFill="1" applyAlignment="1">
      <alignment vertical="center" wrapText="1"/>
    </xf>
    <xf numFmtId="0" fontId="37" fillId="51" borderId="87" xfId="87" applyFill="1" applyBorder="1" applyAlignment="1" applyProtection="1">
      <alignment vertical="center"/>
    </xf>
    <xf numFmtId="0" fontId="77" fillId="50" borderId="68" xfId="0" applyFont="1" applyFill="1" applyBorder="1" applyAlignment="1">
      <alignment vertical="center" wrapText="1"/>
    </xf>
    <xf numFmtId="0" fontId="77" fillId="50" borderId="86" xfId="0" applyFont="1" applyFill="1" applyBorder="1" applyAlignment="1">
      <alignment vertical="center" wrapText="1"/>
    </xf>
    <xf numFmtId="0" fontId="78" fillId="50" borderId="0" xfId="0" applyFont="1" applyFill="1" applyAlignment="1">
      <alignment vertical="center" wrapText="1"/>
    </xf>
    <xf numFmtId="0" fontId="76" fillId="52" borderId="0" xfId="0" applyFont="1" applyFill="1" applyAlignment="1">
      <alignment vertical="center" wrapText="1"/>
    </xf>
    <xf numFmtId="0" fontId="75" fillId="52" borderId="0" xfId="0" applyFont="1" applyFill="1" applyAlignment="1">
      <alignment vertical="center" wrapText="1"/>
    </xf>
    <xf numFmtId="0" fontId="77" fillId="52" borderId="68" xfId="0" applyFont="1" applyFill="1" applyBorder="1" applyAlignment="1">
      <alignment vertical="center" wrapText="1"/>
    </xf>
    <xf numFmtId="0" fontId="77" fillId="52" borderId="46" xfId="0" applyFont="1" applyFill="1" applyBorder="1" applyAlignment="1">
      <alignment vertical="center" wrapText="1"/>
    </xf>
    <xf numFmtId="0" fontId="77" fillId="52" borderId="86" xfId="0" applyFont="1" applyFill="1" applyBorder="1" applyAlignment="1">
      <alignment vertical="center" wrapText="1"/>
    </xf>
    <xf numFmtId="0" fontId="77" fillId="32" borderId="0" xfId="0" applyFont="1" applyFill="1" applyAlignment="1">
      <alignment vertical="center"/>
    </xf>
    <xf numFmtId="0" fontId="77" fillId="32" borderId="45" xfId="0" applyFont="1" applyFill="1" applyBorder="1" applyAlignment="1">
      <alignment vertical="center"/>
    </xf>
    <xf numFmtId="0" fontId="77" fillId="32" borderId="49" xfId="0" applyFont="1" applyFill="1" applyBorder="1" applyAlignment="1">
      <alignment vertical="center"/>
    </xf>
    <xf numFmtId="0" fontId="37" fillId="48" borderId="0" xfId="87" applyFill="1" applyAlignment="1" applyProtection="1">
      <alignment horizontal="left" vertical="top" wrapText="1"/>
    </xf>
    <xf numFmtId="0" fontId="1" fillId="48" borderId="39" xfId="104" applyFont="1" applyFill="1" applyBorder="1" applyAlignment="1">
      <alignment horizontal="left" vertical="top" wrapText="1"/>
    </xf>
    <xf numFmtId="0" fontId="49" fillId="26" borderId="0" xfId="104" applyFont="1" applyFill="1" applyAlignment="1">
      <alignment horizontal="left" vertical="top" wrapText="1"/>
    </xf>
    <xf numFmtId="0" fontId="44" fillId="26" borderId="0" xfId="104" applyFill="1" applyAlignment="1">
      <alignment horizontal="left" vertical="top" wrapText="1"/>
    </xf>
    <xf numFmtId="0" fontId="51" fillId="28" borderId="0" xfId="104" applyFont="1" applyFill="1" applyAlignment="1">
      <alignment horizontal="left" vertical="top" wrapText="1"/>
    </xf>
    <xf numFmtId="0" fontId="49" fillId="26" borderId="1" xfId="104" applyFont="1" applyFill="1" applyBorder="1" applyAlignment="1">
      <alignment horizontal="left" vertical="top" wrapText="1"/>
    </xf>
    <xf numFmtId="0" fontId="49" fillId="26" borderId="39" xfId="104" applyFont="1" applyFill="1" applyBorder="1" applyAlignment="1">
      <alignment horizontal="left" vertical="top" wrapText="1"/>
    </xf>
    <xf numFmtId="0" fontId="28" fillId="26" borderId="0" xfId="104" applyFont="1" applyFill="1" applyAlignment="1">
      <alignment horizontal="left" vertical="top" wrapText="1"/>
    </xf>
    <xf numFmtId="0" fontId="4" fillId="38" borderId="44" xfId="104" applyFont="1" applyFill="1" applyBorder="1" applyAlignment="1">
      <alignment horizontal="left" vertical="center" wrapText="1"/>
    </xf>
    <xf numFmtId="0" fontId="44" fillId="48" borderId="0" xfId="104" applyFill="1" applyAlignment="1">
      <alignment horizontal="left" vertical="top" wrapText="1"/>
    </xf>
    <xf numFmtId="0" fontId="54" fillId="26" borderId="0" xfId="104" applyFont="1" applyFill="1" applyAlignment="1">
      <alignment horizontal="left" vertical="top" wrapText="1"/>
    </xf>
    <xf numFmtId="0" fontId="30" fillId="26" borderId="0" xfId="0" applyFont="1" applyFill="1" applyAlignment="1">
      <alignment horizontal="left" vertical="top" wrapText="1"/>
    </xf>
    <xf numFmtId="0" fontId="4" fillId="26" borderId="1" xfId="0" applyFont="1" applyFill="1" applyBorder="1" applyAlignment="1">
      <alignment horizontal="left" vertical="center" wrapText="1"/>
    </xf>
    <xf numFmtId="0" fontId="26" fillId="26" borderId="0" xfId="1" applyFont="1" applyFill="1" applyAlignment="1">
      <alignment horizontal="left" vertical="top" wrapText="1"/>
    </xf>
    <xf numFmtId="0" fontId="1" fillId="26" borderId="0" xfId="0" applyFont="1" applyFill="1" applyAlignment="1">
      <alignment horizontal="left" vertical="top" wrapText="1"/>
    </xf>
    <xf numFmtId="0" fontId="24" fillId="25" borderId="0" xfId="0" applyFont="1" applyFill="1" applyAlignment="1">
      <alignment horizontal="left" vertical="top" wrapText="1"/>
    </xf>
    <xf numFmtId="0" fontId="1" fillId="26" borderId="0" xfId="0" applyFont="1" applyFill="1" applyAlignment="1">
      <alignment horizontal="left" wrapText="1"/>
    </xf>
    <xf numFmtId="0" fontId="56" fillId="43" borderId="0" xfId="0" applyFont="1" applyFill="1" applyAlignment="1">
      <alignment horizontal="left" vertical="top" wrapText="1"/>
    </xf>
    <xf numFmtId="0" fontId="4" fillId="26" borderId="0" xfId="0" applyFont="1" applyFill="1" applyAlignment="1">
      <alignment horizontal="left" wrapText="1"/>
    </xf>
    <xf numFmtId="0" fontId="4" fillId="26" borderId="0" xfId="0" applyFont="1" applyFill="1" applyAlignment="1">
      <alignment horizontal="left" vertical="top"/>
    </xf>
    <xf numFmtId="0" fontId="33" fillId="26" borderId="0" xfId="0" applyFont="1" applyFill="1" applyAlignment="1">
      <alignment horizontal="left" vertical="top" wrapText="1"/>
    </xf>
    <xf numFmtId="0" fontId="4" fillId="26" borderId="32" xfId="1" applyFont="1" applyFill="1" applyBorder="1" applyAlignment="1">
      <alignment horizontal="left" wrapText="1"/>
    </xf>
    <xf numFmtId="0" fontId="4" fillId="26" borderId="38" xfId="1" applyFont="1" applyFill="1" applyBorder="1" applyAlignment="1">
      <alignment horizontal="left" wrapText="1"/>
    </xf>
    <xf numFmtId="0" fontId="4" fillId="26" borderId="29" xfId="1" applyFont="1" applyFill="1" applyBorder="1" applyAlignment="1">
      <alignment horizontal="left" wrapText="1"/>
    </xf>
    <xf numFmtId="0" fontId="0" fillId="0" borderId="0" xfId="0" applyAlignment="1">
      <alignment vertical="top" wrapText="1"/>
    </xf>
    <xf numFmtId="0" fontId="4" fillId="26" borderId="0" xfId="0" applyFont="1" applyFill="1" applyAlignment="1">
      <alignment horizontal="left" vertical="top" wrapText="1"/>
    </xf>
    <xf numFmtId="0" fontId="26" fillId="26" borderId="0" xfId="0" applyFont="1" applyFill="1" applyAlignment="1">
      <alignment horizontal="left" vertical="top" wrapText="1"/>
    </xf>
    <xf numFmtId="0" fontId="29" fillId="36" borderId="0" xfId="1" applyFont="1" applyFill="1" applyAlignment="1">
      <alignment horizontal="left" vertical="top" wrapText="1"/>
    </xf>
    <xf numFmtId="0" fontId="70" fillId="26" borderId="0" xfId="0" applyFont="1" applyFill="1" applyAlignment="1">
      <alignment horizontal="left" vertical="top" wrapText="1"/>
    </xf>
    <xf numFmtId="0" fontId="31" fillId="26" borderId="14" xfId="0" applyFont="1" applyFill="1" applyBorder="1" applyAlignment="1">
      <alignment horizontal="left" vertical="top" wrapText="1"/>
    </xf>
    <xf numFmtId="0" fontId="4" fillId="26" borderId="73" xfId="0" applyFont="1" applyFill="1" applyBorder="1" applyAlignment="1">
      <alignment horizontal="left" vertical="top"/>
    </xf>
    <xf numFmtId="0" fontId="4" fillId="26" borderId="39" xfId="0" applyFont="1" applyFill="1" applyBorder="1" applyAlignment="1">
      <alignment horizontal="left" vertical="top" wrapText="1"/>
    </xf>
    <xf numFmtId="0" fontId="1" fillId="36" borderId="2" xfId="0" applyFont="1" applyFill="1" applyBorder="1" applyAlignment="1">
      <alignment horizontal="left" vertical="top" wrapText="1"/>
    </xf>
    <xf numFmtId="0" fontId="1" fillId="36" borderId="13" xfId="0" applyFont="1" applyFill="1" applyBorder="1" applyAlignment="1">
      <alignment horizontal="left" vertical="top" wrapText="1"/>
    </xf>
    <xf numFmtId="0" fontId="43" fillId="26" borderId="0" xfId="0" applyFont="1" applyFill="1" applyAlignment="1">
      <alignment horizontal="left" vertical="top" wrapText="1"/>
    </xf>
    <xf numFmtId="0" fontId="1" fillId="26" borderId="0" xfId="0" applyFont="1" applyFill="1" applyAlignment="1">
      <alignment horizontal="left" vertical="top"/>
    </xf>
    <xf numFmtId="0" fontId="26" fillId="46" borderId="0" xfId="0" applyFont="1" applyFill="1" applyAlignment="1">
      <alignment horizontal="left" vertical="top" wrapText="1"/>
    </xf>
    <xf numFmtId="0" fontId="43" fillId="46" borderId="0" xfId="0" applyFont="1" applyFill="1" applyAlignment="1">
      <alignment horizontal="left" vertical="top" wrapText="1"/>
    </xf>
    <xf numFmtId="0" fontId="68" fillId="49" borderId="0" xfId="0" quotePrefix="1" applyFont="1" applyFill="1" applyAlignment="1">
      <alignment horizontal="left" vertical="center" wrapText="1"/>
    </xf>
    <xf numFmtId="0" fontId="43" fillId="26" borderId="0" xfId="0" applyFont="1" applyFill="1" applyAlignment="1">
      <alignment horizontal="left" vertical="top"/>
    </xf>
    <xf numFmtId="0" fontId="4" fillId="36" borderId="0" xfId="0" applyFont="1" applyFill="1" applyAlignment="1">
      <alignment horizontal="left" vertical="top" wrapText="1"/>
    </xf>
    <xf numFmtId="0" fontId="1" fillId="46" borderId="3" xfId="0" applyFont="1" applyFill="1" applyBorder="1" applyAlignment="1">
      <alignment horizontal="left" vertical="top" wrapText="1"/>
    </xf>
    <xf numFmtId="0" fontId="1" fillId="46" borderId="2" xfId="0" applyFont="1" applyFill="1" applyBorder="1" applyAlignment="1">
      <alignment horizontal="left" vertical="top" wrapText="1"/>
    </xf>
    <xf numFmtId="0" fontId="4" fillId="46" borderId="0" xfId="0" applyFont="1" applyFill="1" applyAlignment="1">
      <alignment horizontal="left" vertical="top" wrapText="1"/>
    </xf>
    <xf numFmtId="0" fontId="1" fillId="46" borderId="22" xfId="0" applyFont="1" applyFill="1" applyBorder="1" applyAlignment="1">
      <alignment horizontal="left" vertical="top" wrapText="1"/>
    </xf>
    <xf numFmtId="0" fontId="1" fillId="46" borderId="14" xfId="0" applyFont="1" applyFill="1" applyBorder="1" applyAlignment="1">
      <alignment horizontal="left" vertical="top" wrapText="1"/>
    </xf>
    <xf numFmtId="0" fontId="1" fillId="46" borderId="25" xfId="0" applyFont="1" applyFill="1" applyBorder="1" applyAlignment="1">
      <alignment horizontal="left" vertical="top" wrapText="1"/>
    </xf>
    <xf numFmtId="0" fontId="1" fillId="26" borderId="2" xfId="105" applyFont="1" applyFill="1" applyBorder="1" applyAlignment="1">
      <alignment horizontal="left" vertical="top" wrapText="1"/>
    </xf>
    <xf numFmtId="0" fontId="27" fillId="26" borderId="13" xfId="0" applyFont="1" applyFill="1" applyBorder="1" applyAlignment="1">
      <alignment horizontal="left" vertical="top" wrapText="1"/>
    </xf>
    <xf numFmtId="0" fontId="80" fillId="0" borderId="0" xfId="0" applyFont="1" applyAlignment="1">
      <alignment horizontal="center" vertical="center" wrapText="1"/>
    </xf>
    <xf numFmtId="0" fontId="44" fillId="26" borderId="37" xfId="104" applyFill="1" applyBorder="1" applyAlignment="1">
      <alignment horizontal="center" vertical="top" wrapText="1"/>
    </xf>
    <xf numFmtId="0" fontId="44" fillId="0" borderId="37" xfId="104" applyBorder="1" applyAlignment="1">
      <alignment vertical="top" wrapText="1"/>
    </xf>
    <xf numFmtId="0" fontId="4" fillId="26" borderId="0" xfId="87" applyFont="1" applyFill="1" applyBorder="1" applyAlignment="1" applyProtection="1">
      <alignment vertical="top"/>
    </xf>
    <xf numFmtId="0" fontId="4" fillId="0" borderId="0" xfId="104" applyFont="1" applyAlignment="1">
      <alignment vertical="top"/>
    </xf>
    <xf numFmtId="0" fontId="37" fillId="26" borderId="0" xfId="87" applyFill="1" applyBorder="1" applyAlignment="1" applyProtection="1">
      <alignment vertical="top"/>
    </xf>
    <xf numFmtId="0" fontId="37" fillId="0" borderId="0" xfId="87" applyBorder="1" applyAlignment="1" applyProtection="1">
      <alignment vertical="top"/>
    </xf>
    <xf numFmtId="0" fontId="4" fillId="26" borderId="0" xfId="104" applyFont="1" applyFill="1" applyAlignment="1">
      <alignment vertical="top" wrapText="1"/>
    </xf>
    <xf numFmtId="0" fontId="1" fillId="26" borderId="0" xfId="104" applyFont="1" applyFill="1" applyAlignment="1">
      <alignment vertical="top" wrapText="1"/>
    </xf>
    <xf numFmtId="0" fontId="37" fillId="0" borderId="0" xfId="87" applyAlignment="1" applyProtection="1">
      <alignment vertical="top"/>
    </xf>
    <xf numFmtId="0" fontId="44" fillId="47" borderId="74" xfId="104" applyFill="1" applyBorder="1" applyAlignment="1">
      <alignment horizontal="center" vertical="center" wrapText="1"/>
    </xf>
    <xf numFmtId="0" fontId="44" fillId="47" borderId="59" xfId="104" applyFill="1" applyBorder="1" applyAlignment="1">
      <alignment horizontal="center" vertical="center" wrapText="1"/>
    </xf>
    <xf numFmtId="0" fontId="44" fillId="47" borderId="49" xfId="104" applyFill="1" applyBorder="1" applyAlignment="1">
      <alignment horizontal="center" vertical="center" wrapText="1"/>
    </xf>
    <xf numFmtId="0" fontId="38" fillId="47" borderId="45" xfId="87" applyFont="1" applyFill="1" applyBorder="1" applyAlignment="1" applyProtection="1">
      <alignment horizontal="center" vertical="top" wrapText="1"/>
    </xf>
    <xf numFmtId="0" fontId="38" fillId="47" borderId="41" xfId="87" applyFont="1" applyFill="1" applyBorder="1" applyAlignment="1" applyProtection="1">
      <alignment horizontal="center" vertical="top" wrapText="1"/>
    </xf>
    <xf numFmtId="0" fontId="38" fillId="47" borderId="42" xfId="87" applyFont="1" applyFill="1" applyBorder="1" applyAlignment="1" applyProtection="1">
      <alignment horizontal="center" vertical="top" wrapText="1"/>
    </xf>
    <xf numFmtId="0" fontId="38" fillId="47" borderId="43" xfId="87" applyFont="1" applyFill="1" applyBorder="1" applyAlignment="1" applyProtection="1">
      <alignment horizontal="center" vertical="top" wrapText="1"/>
    </xf>
    <xf numFmtId="0" fontId="44" fillId="47" borderId="41" xfId="104" applyFill="1" applyBorder="1" applyAlignment="1">
      <alignment horizontal="center" vertical="top" wrapText="1"/>
    </xf>
    <xf numFmtId="0" fontId="44" fillId="47" borderId="42" xfId="104" applyFill="1" applyBorder="1" applyAlignment="1">
      <alignment horizontal="center" vertical="top" wrapText="1"/>
    </xf>
    <xf numFmtId="0" fontId="38" fillId="47" borderId="47" xfId="87" applyFont="1" applyFill="1" applyBorder="1" applyAlignment="1" applyProtection="1">
      <alignment horizontal="center" vertical="top" wrapText="1"/>
    </xf>
    <xf numFmtId="0" fontId="38" fillId="47" borderId="0" xfId="87" applyFont="1" applyFill="1" applyBorder="1" applyAlignment="1" applyProtection="1">
      <alignment horizontal="center" vertical="top" wrapText="1"/>
    </xf>
    <xf numFmtId="0" fontId="38" fillId="47" borderId="48" xfId="87" applyFont="1" applyFill="1" applyBorder="1" applyAlignment="1" applyProtection="1">
      <alignment horizontal="center" vertical="top" wrapText="1"/>
    </xf>
    <xf numFmtId="0" fontId="44" fillId="47" borderId="47" xfId="104" applyFill="1" applyBorder="1" applyAlignment="1">
      <alignment horizontal="center" vertical="top" wrapText="1"/>
    </xf>
    <xf numFmtId="0" fontId="44" fillId="47" borderId="0" xfId="104" applyFill="1" applyAlignment="1">
      <alignment horizontal="center" vertical="top" wrapText="1"/>
    </xf>
    <xf numFmtId="0" fontId="0" fillId="0" borderId="0" xfId="0" applyAlignment="1">
      <alignment vertical="top"/>
    </xf>
    <xf numFmtId="0" fontId="4" fillId="0" borderId="0" xfId="0" applyFont="1" applyAlignment="1">
      <alignment vertical="top"/>
    </xf>
    <xf numFmtId="0" fontId="37" fillId="47" borderId="0" xfId="87" applyFill="1" applyAlignment="1" applyProtection="1">
      <alignment vertical="top"/>
    </xf>
    <xf numFmtId="0" fontId="44" fillId="48" borderId="0" xfId="104" applyFill="1" applyAlignment="1">
      <alignment horizontal="left" vertical="top" wrapText="1"/>
    </xf>
    <xf numFmtId="0" fontId="44" fillId="26" borderId="0" xfId="104" applyFill="1" applyAlignment="1">
      <alignment vertical="top" wrapText="1"/>
    </xf>
    <xf numFmtId="0" fontId="54" fillId="26" borderId="0" xfId="104" applyFont="1" applyFill="1" applyAlignment="1">
      <alignment horizontal="left" vertical="top" wrapText="1"/>
    </xf>
    <xf numFmtId="0" fontId="1" fillId="48" borderId="0" xfId="104" applyFont="1" applyFill="1" applyAlignment="1">
      <alignment horizontal="left" vertical="top" wrapText="1"/>
    </xf>
    <xf numFmtId="0" fontId="44" fillId="0" borderId="0" xfId="104" applyAlignment="1">
      <alignment vertical="top" wrapText="1"/>
    </xf>
    <xf numFmtId="0" fontId="49" fillId="26" borderId="0" xfId="104" applyFont="1" applyFill="1" applyAlignment="1">
      <alignment horizontal="left" vertical="top" wrapText="1"/>
    </xf>
    <xf numFmtId="0" fontId="44" fillId="0" borderId="0" xfId="104" applyAlignment="1">
      <alignment horizontal="left" vertical="top" wrapText="1"/>
    </xf>
    <xf numFmtId="0" fontId="4" fillId="38" borderId="44" xfId="104" applyFont="1" applyFill="1" applyBorder="1" applyAlignment="1">
      <alignment horizontal="left" vertical="center" wrapText="1"/>
    </xf>
    <xf numFmtId="0" fontId="4" fillId="38" borderId="68" xfId="104" applyFont="1" applyFill="1" applyBorder="1" applyAlignment="1">
      <alignment horizontal="left" vertical="center" wrapText="1"/>
    </xf>
    <xf numFmtId="0" fontId="4" fillId="38" borderId="46" xfId="104" applyFont="1" applyFill="1" applyBorder="1" applyAlignment="1">
      <alignment horizontal="left" vertical="center" wrapText="1"/>
    </xf>
    <xf numFmtId="0" fontId="24" fillId="25" borderId="0" xfId="104" applyFont="1" applyFill="1" applyAlignment="1">
      <alignment vertical="top" wrapText="1"/>
    </xf>
    <xf numFmtId="0" fontId="44" fillId="48" borderId="39" xfId="104" applyFill="1" applyBorder="1" applyAlignment="1">
      <alignment horizontal="center" vertical="top" wrapText="1"/>
    </xf>
    <xf numFmtId="0" fontId="44" fillId="48" borderId="37" xfId="104" applyFill="1" applyBorder="1" applyAlignment="1">
      <alignment horizontal="center" vertical="top" wrapText="1"/>
    </xf>
    <xf numFmtId="0" fontId="44" fillId="48" borderId="40" xfId="104" applyFill="1" applyBorder="1" applyAlignment="1">
      <alignment horizontal="center" vertical="top" wrapText="1"/>
    </xf>
    <xf numFmtId="0" fontId="44" fillId="48" borderId="38" xfId="104" applyFill="1" applyBorder="1" applyAlignment="1">
      <alignment horizontal="center" vertical="top" wrapText="1"/>
    </xf>
    <xf numFmtId="0" fontId="44" fillId="48" borderId="0" xfId="104" applyFill="1" applyAlignment="1">
      <alignment horizontal="center" vertical="top" wrapText="1"/>
    </xf>
    <xf numFmtId="0" fontId="44" fillId="48" borderId="29" xfId="104" applyFill="1" applyBorder="1" applyAlignment="1">
      <alignment horizontal="center" vertical="top" wrapText="1"/>
    </xf>
    <xf numFmtId="0" fontId="44" fillId="48" borderId="32" xfId="104" applyFill="1" applyBorder="1" applyAlignment="1">
      <alignment horizontal="center" vertical="top" wrapText="1"/>
    </xf>
    <xf numFmtId="0" fontId="44" fillId="48" borderId="13" xfId="104" applyFill="1" applyBorder="1" applyAlignment="1">
      <alignment horizontal="center" vertical="top" wrapText="1"/>
    </xf>
    <xf numFmtId="0" fontId="44" fillId="48" borderId="28" xfId="104" applyFill="1" applyBorder="1" applyAlignment="1">
      <alignment horizontal="center" vertical="top" wrapText="1"/>
    </xf>
    <xf numFmtId="0" fontId="54" fillId="26" borderId="0" xfId="104" applyFont="1" applyFill="1" applyAlignment="1">
      <alignment vertical="top" wrapText="1"/>
    </xf>
    <xf numFmtId="0" fontId="37" fillId="26" borderId="0" xfId="87" applyFill="1" applyAlignment="1" applyProtection="1">
      <alignment vertical="top" wrapText="1"/>
    </xf>
    <xf numFmtId="164" fontId="44" fillId="29" borderId="1" xfId="104" applyNumberFormat="1" applyFill="1" applyBorder="1" applyAlignment="1">
      <alignment vertical="top" wrapText="1"/>
    </xf>
    <xf numFmtId="0" fontId="44" fillId="0" borderId="3" xfId="104" applyBorder="1" applyAlignment="1">
      <alignment vertical="top" wrapText="1"/>
    </xf>
    <xf numFmtId="0" fontId="53" fillId="26" borderId="38" xfId="104" applyFont="1" applyFill="1" applyBorder="1" applyAlignment="1">
      <alignment vertical="top" wrapText="1"/>
    </xf>
    <xf numFmtId="0" fontId="44" fillId="45" borderId="1" xfId="104" applyFill="1" applyBorder="1" applyAlignment="1">
      <alignment vertical="top" wrapText="1"/>
    </xf>
    <xf numFmtId="0" fontId="53" fillId="26" borderId="0" xfId="104" applyFont="1" applyFill="1" applyAlignment="1">
      <alignment vertical="top" wrapText="1"/>
    </xf>
    <xf numFmtId="0" fontId="44" fillId="48" borderId="37" xfId="104" applyFill="1" applyBorder="1" applyAlignment="1">
      <alignment vertical="top" wrapText="1"/>
    </xf>
    <xf numFmtId="0" fontId="44" fillId="47" borderId="0" xfId="104" applyFill="1" applyAlignment="1">
      <alignment vertical="top" wrapText="1"/>
    </xf>
    <xf numFmtId="0" fontId="28" fillId="26" borderId="0" xfId="104" applyFont="1" applyFill="1" applyAlignment="1">
      <alignment horizontal="left" vertical="top" wrapText="1"/>
    </xf>
    <xf numFmtId="0" fontId="28" fillId="0" borderId="0" xfId="104" applyFont="1" applyAlignment="1">
      <alignment horizontal="left" vertical="top" wrapText="1"/>
    </xf>
    <xf numFmtId="0" fontId="26" fillId="26" borderId="13" xfId="104" applyFont="1" applyFill="1" applyBorder="1" applyAlignment="1">
      <alignment vertical="top" wrapText="1"/>
    </xf>
    <xf numFmtId="0" fontId="44" fillId="0" borderId="13" xfId="104" applyBorder="1" applyAlignment="1">
      <alignment vertical="top" wrapText="1"/>
    </xf>
    <xf numFmtId="0" fontId="44" fillId="30" borderId="1" xfId="104" applyFill="1" applyBorder="1" applyAlignment="1" applyProtection="1">
      <alignment vertical="top" wrapText="1"/>
      <protection locked="0"/>
    </xf>
    <xf numFmtId="0" fontId="44" fillId="0" borderId="3" xfId="104" applyBorder="1" applyAlignment="1" applyProtection="1">
      <alignment vertical="top" wrapText="1"/>
      <protection locked="0"/>
    </xf>
    <xf numFmtId="164" fontId="44" fillId="44" borderId="1" xfId="104" applyNumberFormat="1" applyFill="1" applyBorder="1" applyAlignment="1" applyProtection="1">
      <alignment vertical="top" wrapText="1"/>
      <protection locked="0"/>
    </xf>
    <xf numFmtId="0" fontId="49" fillId="26" borderId="1" xfId="104" applyFont="1" applyFill="1" applyBorder="1" applyAlignment="1">
      <alignment horizontal="left" vertical="top" wrapText="1"/>
    </xf>
    <xf numFmtId="0" fontId="44" fillId="0" borderId="2" xfId="104" applyBorder="1" applyAlignment="1">
      <alignment horizontal="left" vertical="top" wrapText="1"/>
    </xf>
    <xf numFmtId="0" fontId="49" fillId="26" borderId="39" xfId="104" applyFont="1" applyFill="1" applyBorder="1" applyAlignment="1">
      <alignment horizontal="left" vertical="top" wrapText="1"/>
    </xf>
    <xf numFmtId="0" fontId="49" fillId="26" borderId="37" xfId="104" applyFont="1" applyFill="1" applyBorder="1" applyAlignment="1">
      <alignment horizontal="left" vertical="top" wrapText="1"/>
    </xf>
    <xf numFmtId="0" fontId="49" fillId="26" borderId="32" xfId="104" applyFont="1" applyFill="1" applyBorder="1" applyAlignment="1">
      <alignment horizontal="left" vertical="top" wrapText="1"/>
    </xf>
    <xf numFmtId="0" fontId="49" fillId="26" borderId="13" xfId="104" applyFont="1" applyFill="1" applyBorder="1" applyAlignment="1">
      <alignment horizontal="left" vertical="top" wrapText="1"/>
    </xf>
    <xf numFmtId="0" fontId="52" fillId="26" borderId="0" xfId="104" applyFont="1" applyFill="1" applyAlignment="1">
      <alignment vertical="top" wrapText="1"/>
    </xf>
    <xf numFmtId="0" fontId="44" fillId="26" borderId="0" xfId="104" applyFill="1" applyAlignment="1">
      <alignment horizontal="left" vertical="top" wrapText="1"/>
    </xf>
    <xf numFmtId="0" fontId="37" fillId="26" borderId="0" xfId="87" applyFill="1" applyAlignment="1" applyProtection="1">
      <alignment horizontal="left" vertical="top"/>
    </xf>
    <xf numFmtId="0" fontId="37" fillId="0" borderId="0" xfId="87" applyAlignment="1" applyProtection="1">
      <alignment horizontal="left" vertical="top"/>
    </xf>
    <xf numFmtId="0" fontId="37" fillId="28" borderId="0" xfId="87" applyNumberFormat="1" applyFill="1" applyAlignment="1" applyProtection="1">
      <alignment horizontal="left" vertical="top" wrapText="1"/>
    </xf>
    <xf numFmtId="0" fontId="37" fillId="28" borderId="0" xfId="87" applyFill="1" applyAlignment="1" applyProtection="1">
      <alignment horizontal="left" vertical="top" wrapText="1"/>
    </xf>
    <xf numFmtId="0" fontId="51" fillId="28" borderId="0" xfId="104" applyFont="1" applyFill="1" applyAlignment="1">
      <alignment horizontal="left" vertical="top" wrapText="1"/>
    </xf>
    <xf numFmtId="0" fontId="23" fillId="26" borderId="0" xfId="104" applyFont="1" applyFill="1" applyAlignment="1">
      <alignment vertical="top" wrapText="1"/>
    </xf>
    <xf numFmtId="0" fontId="4" fillId="26" borderId="1" xfId="0" applyFont="1" applyFill="1" applyBorder="1" applyAlignment="1">
      <alignment horizontal="left" vertical="center" wrapText="1"/>
    </xf>
    <xf numFmtId="0" fontId="4" fillId="26" borderId="2" xfId="0" applyFont="1" applyFill="1" applyBorder="1" applyAlignment="1">
      <alignment horizontal="left" vertical="center" wrapText="1"/>
    </xf>
    <xf numFmtId="0" fontId="4" fillId="26" borderId="3" xfId="0" applyFont="1" applyFill="1" applyBorder="1" applyAlignment="1">
      <alignment horizontal="left" vertical="center" wrapText="1"/>
    </xf>
    <xf numFmtId="0" fontId="26" fillId="26" borderId="0" xfId="1" applyFont="1" applyFill="1" applyAlignment="1">
      <alignment horizontal="left" vertical="top" wrapText="1"/>
    </xf>
    <xf numFmtId="0" fontId="1" fillId="26" borderId="0" xfId="0" applyFont="1" applyFill="1" applyAlignment="1">
      <alignment horizontal="left" vertical="top" wrapText="1"/>
    </xf>
    <xf numFmtId="0" fontId="38" fillId="47" borderId="49" xfId="87" applyFont="1" applyFill="1" applyBorder="1" applyAlignment="1" applyProtection="1">
      <alignment horizontal="center" vertical="top" wrapText="1"/>
    </xf>
    <xf numFmtId="0" fontId="37" fillId="47" borderId="50" xfId="0" applyFont="1" applyFill="1" applyBorder="1" applyAlignment="1">
      <alignment horizontal="left"/>
    </xf>
    <xf numFmtId="0" fontId="37" fillId="47" borderId="51" xfId="0" applyFont="1" applyFill="1" applyBorder="1" applyAlignment="1">
      <alignment horizontal="left"/>
    </xf>
    <xf numFmtId="0" fontId="37" fillId="47" borderId="56" xfId="87" applyFill="1" applyBorder="1" applyAlignment="1" applyProtection="1">
      <alignment horizontal="left"/>
    </xf>
    <xf numFmtId="0" fontId="37" fillId="47" borderId="56" xfId="0" applyFont="1" applyFill="1" applyBorder="1" applyAlignment="1">
      <alignment horizontal="left"/>
    </xf>
    <xf numFmtId="0" fontId="23" fillId="26" borderId="0" xfId="0" applyFont="1" applyFill="1" applyAlignment="1">
      <alignment vertical="top" wrapText="1"/>
    </xf>
    <xf numFmtId="0" fontId="24" fillId="25" borderId="0" xfId="0" applyFont="1" applyFill="1" applyAlignment="1">
      <alignment horizontal="left" vertical="top" wrapText="1"/>
    </xf>
    <xf numFmtId="0" fontId="37" fillId="47" borderId="55" xfId="0" applyFont="1" applyFill="1" applyBorder="1" applyAlignment="1">
      <alignment horizontal="left"/>
    </xf>
    <xf numFmtId="0" fontId="4" fillId="47" borderId="41" xfId="0" applyFont="1" applyFill="1" applyBorder="1" applyAlignment="1">
      <alignment horizontal="center" vertical="center" wrapText="1"/>
    </xf>
    <xf numFmtId="0" fontId="1" fillId="47" borderId="42" xfId="0" applyFont="1" applyFill="1" applyBorder="1" applyAlignment="1">
      <alignment horizontal="center" vertical="center" wrapText="1"/>
    </xf>
    <xf numFmtId="0" fontId="1" fillId="47" borderId="43" xfId="0" applyFont="1" applyFill="1" applyBorder="1" applyAlignment="1">
      <alignment horizontal="center" vertical="center" wrapText="1"/>
    </xf>
    <xf numFmtId="0" fontId="22" fillId="47" borderId="47" xfId="0" applyFont="1" applyFill="1" applyBorder="1" applyAlignment="1">
      <alignment horizontal="center" vertical="center" wrapText="1"/>
    </xf>
    <xf numFmtId="0" fontId="22" fillId="47" borderId="0" xfId="0" applyFont="1" applyFill="1" applyAlignment="1">
      <alignment horizontal="center" vertical="center" wrapText="1"/>
    </xf>
    <xf numFmtId="0" fontId="22" fillId="47" borderId="48" xfId="0" applyFont="1" applyFill="1" applyBorder="1" applyAlignment="1">
      <alignment horizontal="center" vertical="center" wrapText="1"/>
    </xf>
    <xf numFmtId="0" fontId="22" fillId="47" borderId="52" xfId="0" applyFont="1" applyFill="1" applyBorder="1" applyAlignment="1">
      <alignment horizontal="center" vertical="center" wrapText="1"/>
    </xf>
    <xf numFmtId="0" fontId="22" fillId="47" borderId="53" xfId="0" applyFont="1" applyFill="1" applyBorder="1" applyAlignment="1">
      <alignment horizontal="center" vertical="center" wrapText="1"/>
    </xf>
    <xf numFmtId="0" fontId="22" fillId="47" borderId="54" xfId="0" applyFont="1" applyFill="1" applyBorder="1" applyAlignment="1">
      <alignment horizontal="center" vertical="center" wrapText="1"/>
    </xf>
    <xf numFmtId="0" fontId="38" fillId="47" borderId="46" xfId="87" applyFont="1" applyFill="1" applyBorder="1" applyAlignment="1" applyProtection="1">
      <alignment horizontal="center" vertical="top" wrapText="1"/>
    </xf>
    <xf numFmtId="14" fontId="1" fillId="2" borderId="16" xfId="0" applyNumberFormat="1" applyFont="1" applyFill="1" applyBorder="1" applyAlignment="1" applyProtection="1">
      <alignment horizontal="left" vertical="top"/>
      <protection locked="0"/>
    </xf>
    <xf numFmtId="14" fontId="1" fillId="2" borderId="1" xfId="0" applyNumberFormat="1" applyFont="1" applyFill="1" applyBorder="1" applyAlignment="1" applyProtection="1">
      <alignment horizontal="left" vertical="top"/>
      <protection locked="0"/>
    </xf>
    <xf numFmtId="14" fontId="1" fillId="2" borderId="2" xfId="0" applyNumberFormat="1" applyFont="1" applyFill="1" applyBorder="1" applyAlignment="1" applyProtection="1">
      <alignment horizontal="left" vertical="top"/>
      <protection locked="0"/>
    </xf>
    <xf numFmtId="14" fontId="1" fillId="2" borderId="3" xfId="0" applyNumberFormat="1" applyFont="1" applyFill="1" applyBorder="1" applyAlignment="1" applyProtection="1">
      <alignment horizontal="left" vertical="top"/>
      <protection locked="0"/>
    </xf>
    <xf numFmtId="0" fontId="37" fillId="47" borderId="0" xfId="87" applyFill="1" applyAlignment="1" applyProtection="1">
      <alignment horizontal="left" vertical="top" wrapText="1"/>
    </xf>
    <xf numFmtId="0" fontId="30" fillId="26" borderId="0" xfId="0" applyFont="1" applyFill="1" applyAlignment="1">
      <alignment horizontal="left" vertical="top" wrapText="1"/>
    </xf>
    <xf numFmtId="0" fontId="31" fillId="44" borderId="16" xfId="0" applyFont="1" applyFill="1" applyBorder="1" applyAlignment="1" applyProtection="1">
      <alignment horizontal="left" vertical="top" wrapText="1"/>
      <protection locked="0"/>
    </xf>
    <xf numFmtId="0" fontId="1" fillId="26" borderId="16" xfId="0" applyFont="1" applyFill="1" applyBorder="1" applyAlignment="1" applyProtection="1">
      <alignment vertical="top" wrapText="1"/>
      <protection locked="0"/>
    </xf>
    <xf numFmtId="0" fontId="31" fillId="30" borderId="16" xfId="0" applyFont="1" applyFill="1" applyBorder="1" applyAlignment="1" applyProtection="1">
      <alignment horizontal="left" vertical="top" wrapText="1"/>
      <protection locked="0"/>
    </xf>
    <xf numFmtId="0" fontId="1" fillId="26" borderId="0" xfId="0" applyFont="1" applyFill="1" applyAlignment="1">
      <alignment horizontal="left" wrapText="1"/>
    </xf>
    <xf numFmtId="0" fontId="1" fillId="26" borderId="29" xfId="0" applyFont="1" applyFill="1" applyBorder="1" applyAlignment="1">
      <alignment horizontal="left" wrapText="1"/>
    </xf>
    <xf numFmtId="0" fontId="1" fillId="30" borderId="1" xfId="0" applyFont="1" applyFill="1" applyBorder="1" applyAlignment="1" applyProtection="1">
      <alignment horizontal="left" vertical="center" shrinkToFit="1"/>
      <protection locked="0"/>
    </xf>
    <xf numFmtId="0" fontId="1" fillId="30" borderId="2" xfId="0" applyFont="1" applyFill="1" applyBorder="1" applyAlignment="1" applyProtection="1">
      <alignment horizontal="left" vertical="center" shrinkToFit="1"/>
      <protection locked="0"/>
    </xf>
    <xf numFmtId="0" fontId="1" fillId="30" borderId="3" xfId="0" applyFont="1" applyFill="1" applyBorder="1" applyAlignment="1" applyProtection="1">
      <alignment horizontal="left" vertical="center" shrinkToFit="1"/>
      <protection locked="0"/>
    </xf>
    <xf numFmtId="0" fontId="58" fillId="48" borderId="0" xfId="0" applyFont="1" applyFill="1" applyAlignment="1">
      <alignment vertical="top" wrapText="1"/>
    </xf>
    <xf numFmtId="0" fontId="35" fillId="48" borderId="0" xfId="0" applyFont="1" applyFill="1" applyAlignment="1">
      <alignment vertical="top" wrapText="1"/>
    </xf>
    <xf numFmtId="0" fontId="25" fillId="26" borderId="0" xfId="0" applyFont="1" applyFill="1" applyAlignment="1">
      <alignment vertical="top" wrapText="1"/>
    </xf>
    <xf numFmtId="0" fontId="4" fillId="26" borderId="0" xfId="0" applyFont="1" applyFill="1" applyAlignment="1">
      <alignment horizontal="left" vertical="top"/>
    </xf>
    <xf numFmtId="0" fontId="33" fillId="26" borderId="0" xfId="0" applyFont="1" applyFill="1" applyAlignment="1">
      <alignment vertical="top" wrapText="1"/>
    </xf>
    <xf numFmtId="0" fontId="56" fillId="30" borderId="1" xfId="0" applyFont="1" applyFill="1" applyBorder="1" applyAlignment="1" applyProtection="1">
      <alignment vertical="top" wrapText="1"/>
      <protection locked="0"/>
    </xf>
    <xf numFmtId="0" fontId="22" fillId="30" borderId="2" xfId="0" applyFont="1" applyFill="1" applyBorder="1" applyAlignment="1" applyProtection="1">
      <alignment vertical="top" wrapText="1"/>
      <protection locked="0"/>
    </xf>
    <xf numFmtId="0" fontId="22" fillId="30" borderId="3" xfId="0" applyFont="1" applyFill="1" applyBorder="1" applyAlignment="1" applyProtection="1">
      <alignment vertical="top" wrapText="1"/>
      <protection locked="0"/>
    </xf>
    <xf numFmtId="0" fontId="4" fillId="26" borderId="0" xfId="0" applyFont="1" applyFill="1" applyAlignment="1">
      <alignment horizontal="left" wrapText="1"/>
    </xf>
    <xf numFmtId="0" fontId="4" fillId="26" borderId="29" xfId="0" applyFont="1" applyFill="1" applyBorder="1" applyAlignment="1">
      <alignment horizontal="left" wrapText="1"/>
    </xf>
    <xf numFmtId="0" fontId="1" fillId="2" borderId="16" xfId="0" applyFont="1" applyFill="1" applyBorder="1" applyAlignment="1" applyProtection="1">
      <alignment horizontal="left" vertical="top"/>
      <protection locked="0"/>
    </xf>
    <xf numFmtId="0" fontId="1" fillId="30" borderId="1" xfId="0" applyFont="1" applyFill="1" applyBorder="1" applyAlignment="1" applyProtection="1">
      <alignment horizontal="left" vertical="center"/>
      <protection locked="0"/>
    </xf>
    <xf numFmtId="0" fontId="1" fillId="30" borderId="2" xfId="0" applyFont="1" applyFill="1" applyBorder="1" applyAlignment="1" applyProtection="1">
      <alignment horizontal="left" vertical="center"/>
      <protection locked="0"/>
    </xf>
    <xf numFmtId="0" fontId="1" fillId="30" borderId="3" xfId="0" applyFont="1" applyFill="1" applyBorder="1" applyAlignment="1" applyProtection="1">
      <alignment horizontal="left" vertical="center"/>
      <protection locked="0"/>
    </xf>
    <xf numFmtId="0" fontId="56" fillId="43" borderId="0" xfId="0" applyFont="1" applyFill="1" applyAlignment="1">
      <alignment horizontal="left" vertical="top" wrapText="1"/>
    </xf>
    <xf numFmtId="0" fontId="1" fillId="26" borderId="29" xfId="0" applyFont="1" applyFill="1" applyBorder="1"/>
    <xf numFmtId="0" fontId="1" fillId="30" borderId="16" xfId="0" applyFont="1" applyFill="1" applyBorder="1" applyAlignment="1" applyProtection="1">
      <alignment horizontal="left" vertical="center" shrinkToFit="1"/>
      <protection locked="0"/>
    </xf>
    <xf numFmtId="0" fontId="4" fillId="26" borderId="0" xfId="0" applyFont="1" applyFill="1" applyAlignment="1">
      <alignment wrapText="1"/>
    </xf>
    <xf numFmtId="0" fontId="22" fillId="26" borderId="0" xfId="0" applyFont="1" applyFill="1" applyAlignment="1">
      <alignment wrapText="1"/>
    </xf>
    <xf numFmtId="0" fontId="1" fillId="29" borderId="16" xfId="0" applyFont="1" applyFill="1" applyBorder="1" applyAlignment="1">
      <alignment horizontal="left" vertical="top"/>
    </xf>
    <xf numFmtId="0" fontId="1" fillId="26" borderId="0" xfId="0" applyFont="1" applyFill="1" applyAlignment="1">
      <alignment wrapText="1"/>
    </xf>
    <xf numFmtId="0" fontId="26" fillId="26" borderId="0" xfId="0" applyFont="1" applyFill="1" applyAlignment="1">
      <alignment vertical="top" wrapText="1"/>
    </xf>
    <xf numFmtId="0" fontId="22" fillId="0" borderId="0" xfId="0" applyFont="1" applyAlignment="1">
      <alignment vertical="top" wrapText="1"/>
    </xf>
    <xf numFmtId="0" fontId="1" fillId="30" borderId="30" xfId="0" applyFont="1" applyFill="1" applyBorder="1" applyAlignment="1" applyProtection="1">
      <alignment horizontal="left" vertical="top"/>
      <protection locked="0"/>
    </xf>
    <xf numFmtId="0" fontId="1" fillId="30" borderId="14" xfId="0" applyFont="1" applyFill="1" applyBorder="1" applyAlignment="1" applyProtection="1">
      <alignment horizontal="left" vertical="top"/>
      <protection locked="0"/>
    </xf>
    <xf numFmtId="0" fontId="1" fillId="30" borderId="21" xfId="0" applyFont="1" applyFill="1" applyBorder="1" applyAlignment="1" applyProtection="1">
      <alignment horizontal="left" vertical="top"/>
      <protection locked="0"/>
    </xf>
    <xf numFmtId="0" fontId="22" fillId="0" borderId="21" xfId="0" applyFont="1" applyBorder="1" applyAlignment="1" applyProtection="1">
      <alignment horizontal="left" vertical="top"/>
      <protection locked="0"/>
    </xf>
    <xf numFmtId="0" fontId="1" fillId="30" borderId="30" xfId="0" applyFont="1" applyFill="1" applyBorder="1" applyAlignment="1" applyProtection="1">
      <alignment vertical="top"/>
      <protection locked="0"/>
    </xf>
    <xf numFmtId="0" fontId="22" fillId="0" borderId="14" xfId="0" applyFont="1" applyBorder="1" applyAlignment="1" applyProtection="1">
      <alignment vertical="top"/>
      <protection locked="0"/>
    </xf>
    <xf numFmtId="0" fontId="1" fillId="30" borderId="27" xfId="0" applyFont="1" applyFill="1" applyBorder="1" applyAlignment="1" applyProtection="1">
      <alignment horizontal="left" vertical="top"/>
      <protection locked="0"/>
    </xf>
    <xf numFmtId="0" fontId="1" fillId="30" borderId="25" xfId="0" applyFont="1" applyFill="1" applyBorder="1" applyAlignment="1" applyProtection="1">
      <alignment horizontal="left" vertical="top"/>
      <protection locked="0"/>
    </xf>
    <xf numFmtId="0" fontId="1" fillId="30" borderId="26" xfId="0" applyFont="1" applyFill="1" applyBorder="1" applyAlignment="1" applyProtection="1">
      <alignment horizontal="left" vertical="top"/>
      <protection locked="0"/>
    </xf>
    <xf numFmtId="0" fontId="22" fillId="0" borderId="26" xfId="0" applyFont="1" applyBorder="1" applyAlignment="1" applyProtection="1">
      <alignment horizontal="left" vertical="top"/>
      <protection locked="0"/>
    </xf>
    <xf numFmtId="0" fontId="4" fillId="26" borderId="32" xfId="0" applyFont="1" applyFill="1" applyBorder="1" applyAlignment="1">
      <alignment wrapText="1"/>
    </xf>
    <xf numFmtId="0" fontId="22" fillId="0" borderId="28" xfId="0" applyFont="1" applyBorder="1" applyAlignment="1">
      <alignment wrapText="1"/>
    </xf>
    <xf numFmtId="49" fontId="4" fillId="30" borderId="30" xfId="0" applyNumberFormat="1" applyFont="1" applyFill="1" applyBorder="1" applyAlignment="1" applyProtection="1">
      <alignment vertical="top"/>
      <protection locked="0"/>
    </xf>
    <xf numFmtId="49" fontId="4" fillId="30" borderId="21" xfId="0" applyNumberFormat="1" applyFont="1" applyFill="1" applyBorder="1" applyAlignment="1" applyProtection="1">
      <alignment vertical="top"/>
      <protection locked="0"/>
    </xf>
    <xf numFmtId="0" fontId="1" fillId="2" borderId="30" xfId="0" applyFont="1" applyFill="1" applyBorder="1" applyAlignment="1" applyProtection="1">
      <alignment horizontal="left" vertical="top"/>
      <protection locked="0"/>
    </xf>
    <xf numFmtId="0" fontId="1" fillId="2" borderId="21" xfId="0" applyFont="1" applyFill="1" applyBorder="1" applyAlignment="1" applyProtection="1">
      <alignment horizontal="left" vertical="top"/>
      <protection locked="0"/>
    </xf>
    <xf numFmtId="0" fontId="1" fillId="2" borderId="14" xfId="0" applyFont="1" applyFill="1" applyBorder="1" applyAlignment="1" applyProtection="1">
      <alignment horizontal="left" vertical="top"/>
      <protection locked="0"/>
    </xf>
    <xf numFmtId="49" fontId="1" fillId="2" borderId="30" xfId="0" applyNumberFormat="1" applyFont="1" applyFill="1" applyBorder="1" applyAlignment="1" applyProtection="1">
      <alignment horizontal="left" vertical="top"/>
      <protection locked="0"/>
    </xf>
    <xf numFmtId="49" fontId="1" fillId="2" borderId="14" xfId="0" applyNumberFormat="1" applyFont="1" applyFill="1" applyBorder="1" applyAlignment="1" applyProtection="1">
      <alignment horizontal="left" vertical="top"/>
      <protection locked="0"/>
    </xf>
    <xf numFmtId="0" fontId="4" fillId="0" borderId="32" xfId="0" applyFont="1" applyBorder="1" applyAlignment="1">
      <alignment wrapText="1"/>
    </xf>
    <xf numFmtId="0" fontId="22" fillId="0" borderId="13" xfId="0" applyFont="1" applyBorder="1" applyAlignment="1">
      <alignment wrapText="1"/>
    </xf>
    <xf numFmtId="0" fontId="4" fillId="26" borderId="13" xfId="0" applyFont="1" applyFill="1" applyBorder="1" applyAlignment="1">
      <alignment wrapText="1"/>
    </xf>
    <xf numFmtId="49" fontId="4" fillId="30" borderId="24" xfId="0" applyNumberFormat="1" applyFont="1" applyFill="1" applyBorder="1" applyAlignment="1" applyProtection="1">
      <alignment vertical="top"/>
      <protection locked="0"/>
    </xf>
    <xf numFmtId="49" fontId="4" fillId="30" borderId="23" xfId="0" applyNumberFormat="1" applyFont="1" applyFill="1" applyBorder="1" applyAlignment="1" applyProtection="1">
      <alignment vertical="top"/>
      <protection locked="0"/>
    </xf>
    <xf numFmtId="0" fontId="1" fillId="2" borderId="24" xfId="0" applyFont="1" applyFill="1" applyBorder="1" applyAlignment="1" applyProtection="1">
      <alignment horizontal="left" vertical="top"/>
      <protection locked="0"/>
    </xf>
    <xf numFmtId="0" fontId="1" fillId="2" borderId="23" xfId="0" applyFont="1" applyFill="1" applyBorder="1" applyAlignment="1" applyProtection="1">
      <alignment horizontal="left" vertical="top"/>
      <protection locked="0"/>
    </xf>
    <xf numFmtId="0" fontId="1" fillId="2" borderId="22" xfId="0" applyFont="1" applyFill="1" applyBorder="1" applyAlignment="1" applyProtection="1">
      <alignment horizontal="left" vertical="top"/>
      <protection locked="0"/>
    </xf>
    <xf numFmtId="49" fontId="1" fillId="2" borderId="24" xfId="0" applyNumberFormat="1" applyFont="1" applyFill="1" applyBorder="1" applyAlignment="1" applyProtection="1">
      <alignment horizontal="left" vertical="top"/>
      <protection locked="0"/>
    </xf>
    <xf numFmtId="49" fontId="1" fillId="2" borderId="22" xfId="0" applyNumberFormat="1" applyFont="1" applyFill="1" applyBorder="1" applyAlignment="1" applyProtection="1">
      <alignment horizontal="left" vertical="top"/>
      <protection locked="0"/>
    </xf>
    <xf numFmtId="0" fontId="1" fillId="30" borderId="27" xfId="0" applyFont="1" applyFill="1" applyBorder="1" applyAlignment="1" applyProtection="1">
      <alignment vertical="top"/>
      <protection locked="0"/>
    </xf>
    <xf numFmtId="0" fontId="22" fillId="0" borderId="25" xfId="0" applyFont="1" applyBorder="1" applyAlignment="1" applyProtection="1">
      <alignment vertical="top"/>
      <protection locked="0"/>
    </xf>
    <xf numFmtId="0" fontId="4" fillId="26" borderId="0" xfId="0" applyFont="1" applyFill="1" applyAlignment="1">
      <alignment vertical="top" wrapText="1"/>
    </xf>
    <xf numFmtId="49" fontId="4" fillId="30" borderId="27" xfId="0" applyNumberFormat="1" applyFont="1" applyFill="1" applyBorder="1" applyAlignment="1" applyProtection="1">
      <alignment vertical="top"/>
      <protection locked="0"/>
    </xf>
    <xf numFmtId="49" fontId="4" fillId="30" borderId="26" xfId="0" applyNumberFormat="1" applyFont="1" applyFill="1" applyBorder="1" applyAlignment="1" applyProtection="1">
      <alignment vertical="top"/>
      <protection locked="0"/>
    </xf>
    <xf numFmtId="0" fontId="1" fillId="2" borderId="27" xfId="0" applyFont="1" applyFill="1" applyBorder="1" applyAlignment="1" applyProtection="1">
      <alignment horizontal="left" vertical="top"/>
      <protection locked="0"/>
    </xf>
    <xf numFmtId="0" fontId="1" fillId="2" borderId="26" xfId="0" applyFont="1" applyFill="1" applyBorder="1" applyAlignment="1" applyProtection="1">
      <alignment horizontal="left" vertical="top"/>
      <protection locked="0"/>
    </xf>
    <xf numFmtId="0" fontId="1" fillId="2" borderId="25" xfId="0" applyFont="1" applyFill="1" applyBorder="1" applyAlignment="1" applyProtection="1">
      <alignment horizontal="left" vertical="top"/>
      <protection locked="0"/>
    </xf>
    <xf numFmtId="49" fontId="1" fillId="2" borderId="27" xfId="0" applyNumberFormat="1" applyFont="1" applyFill="1" applyBorder="1" applyAlignment="1" applyProtection="1">
      <alignment horizontal="left" vertical="top"/>
      <protection locked="0"/>
    </xf>
    <xf numFmtId="49" fontId="1" fillId="2" borderId="25" xfId="0" applyNumberFormat="1" applyFont="1" applyFill="1" applyBorder="1" applyAlignment="1" applyProtection="1">
      <alignment horizontal="left" vertical="top"/>
      <protection locked="0"/>
    </xf>
    <xf numFmtId="0" fontId="1" fillId="30" borderId="24" xfId="0" applyFont="1" applyFill="1" applyBorder="1" applyAlignment="1" applyProtection="1">
      <alignment horizontal="left" vertical="top"/>
      <protection locked="0"/>
    </xf>
    <xf numFmtId="0" fontId="22" fillId="0" borderId="23" xfId="0" applyFont="1" applyBorder="1" applyAlignment="1" applyProtection="1">
      <alignment horizontal="left" vertical="top"/>
      <protection locked="0"/>
    </xf>
    <xf numFmtId="0" fontId="1" fillId="30" borderId="23" xfId="0" applyFont="1" applyFill="1" applyBorder="1" applyAlignment="1" applyProtection="1">
      <alignment horizontal="left" vertical="top"/>
      <protection locked="0"/>
    </xf>
    <xf numFmtId="0" fontId="1" fillId="30" borderId="24" xfId="0" applyFont="1" applyFill="1" applyBorder="1" applyAlignment="1" applyProtection="1">
      <alignment vertical="top"/>
      <protection locked="0"/>
    </xf>
    <xf numFmtId="0" fontId="22" fillId="0" borderId="22" xfId="0" applyFont="1" applyBorder="1" applyAlignment="1" applyProtection="1">
      <alignment vertical="top"/>
      <protection locked="0"/>
    </xf>
    <xf numFmtId="0" fontId="1" fillId="30" borderId="22" xfId="0" applyFont="1" applyFill="1" applyBorder="1" applyAlignment="1" applyProtection="1">
      <alignment horizontal="left" vertical="top"/>
      <protection locked="0"/>
    </xf>
    <xf numFmtId="0" fontId="26" fillId="36" borderId="0" xfId="1" applyFont="1" applyFill="1" applyAlignment="1">
      <alignment vertical="top" wrapText="1"/>
    </xf>
    <xf numFmtId="0" fontId="26" fillId="26" borderId="0" xfId="1" applyFont="1" applyFill="1" applyAlignment="1">
      <alignment vertical="top" wrapText="1"/>
    </xf>
    <xf numFmtId="0" fontId="29" fillId="36" borderId="0" xfId="1" applyFont="1" applyFill="1" applyAlignment="1">
      <alignment horizontal="left" vertical="top" wrapText="1"/>
    </xf>
    <xf numFmtId="0" fontId="1" fillId="2" borderId="1" xfId="0" applyFont="1" applyFill="1" applyBorder="1" applyAlignment="1" applyProtection="1">
      <alignment vertical="top"/>
      <protection locked="0"/>
    </xf>
    <xf numFmtId="0" fontId="1" fillId="2" borderId="2" xfId="0" applyFont="1" applyFill="1" applyBorder="1" applyAlignment="1" applyProtection="1">
      <alignment vertical="top"/>
      <protection locked="0"/>
    </xf>
    <xf numFmtId="0" fontId="1" fillId="2" borderId="3" xfId="0" applyFont="1" applyFill="1" applyBorder="1" applyAlignment="1" applyProtection="1">
      <alignment vertical="top"/>
      <protection locked="0"/>
    </xf>
    <xf numFmtId="0" fontId="33" fillId="26" borderId="0" xfId="0" applyFont="1" applyFill="1" applyAlignment="1">
      <alignment horizontal="left" vertical="top" wrapText="1"/>
    </xf>
    <xf numFmtId="0" fontId="0" fillId="0" borderId="0" xfId="0" applyAlignment="1">
      <alignment vertical="top" wrapText="1"/>
    </xf>
    <xf numFmtId="0" fontId="1" fillId="2" borderId="32" xfId="0" applyFont="1" applyFill="1" applyBorder="1" applyAlignment="1" applyProtection="1">
      <alignment horizontal="left" vertical="top" wrapText="1"/>
      <protection locked="0"/>
    </xf>
    <xf numFmtId="0" fontId="1" fillId="2" borderId="13" xfId="0" applyFont="1" applyFill="1" applyBorder="1" applyAlignment="1" applyProtection="1">
      <alignment horizontal="left" vertical="top" wrapText="1"/>
      <protection locked="0"/>
    </xf>
    <xf numFmtId="0" fontId="1" fillId="2" borderId="28" xfId="0" applyFont="1" applyFill="1" applyBorder="1" applyAlignment="1" applyProtection="1">
      <alignment horizontal="left" vertical="top" wrapText="1"/>
      <protection locked="0"/>
    </xf>
    <xf numFmtId="0" fontId="1" fillId="2" borderId="38" xfId="0" applyFont="1" applyFill="1" applyBorder="1" applyAlignment="1" applyProtection="1">
      <alignment horizontal="left" vertical="top" wrapText="1"/>
      <protection locked="0"/>
    </xf>
    <xf numFmtId="0" fontId="1" fillId="2" borderId="0" xfId="0" applyFont="1" applyFill="1" applyAlignment="1" applyProtection="1">
      <alignment horizontal="left" vertical="top" wrapText="1"/>
      <protection locked="0"/>
    </xf>
    <xf numFmtId="0" fontId="1" fillId="2" borderId="29" xfId="0" applyFont="1" applyFill="1" applyBorder="1" applyAlignment="1" applyProtection="1">
      <alignment horizontal="left" vertical="top" wrapText="1"/>
      <protection locked="0"/>
    </xf>
    <xf numFmtId="0" fontId="1" fillId="2" borderId="39" xfId="0" applyFont="1" applyFill="1" applyBorder="1" applyAlignment="1" applyProtection="1">
      <alignment horizontal="left" vertical="top" wrapText="1"/>
      <protection locked="0"/>
    </xf>
    <xf numFmtId="0" fontId="1" fillId="2" borderId="37" xfId="0" applyFont="1" applyFill="1" applyBorder="1" applyAlignment="1" applyProtection="1">
      <alignment horizontal="left" vertical="top" wrapText="1"/>
      <protection locked="0"/>
    </xf>
    <xf numFmtId="0" fontId="1" fillId="2" borderId="40" xfId="0" applyFont="1" applyFill="1" applyBorder="1" applyAlignment="1" applyProtection="1">
      <alignment horizontal="left" vertical="top" wrapText="1"/>
      <protection locked="0"/>
    </xf>
    <xf numFmtId="0" fontId="1" fillId="30" borderId="30" xfId="1" applyFill="1" applyBorder="1" applyAlignment="1" applyProtection="1">
      <alignment horizontal="left" vertical="top" wrapText="1"/>
      <protection locked="0"/>
    </xf>
    <xf numFmtId="0" fontId="1" fillId="30" borderId="14" xfId="1" applyFill="1" applyBorder="1" applyAlignment="1" applyProtection="1">
      <alignment horizontal="left" vertical="top" wrapText="1"/>
      <protection locked="0"/>
    </xf>
    <xf numFmtId="0" fontId="1" fillId="30" borderId="21" xfId="1" applyFill="1" applyBorder="1" applyAlignment="1" applyProtection="1">
      <alignment horizontal="left" vertical="top" wrapText="1"/>
      <protection locked="0"/>
    </xf>
    <xf numFmtId="0" fontId="1" fillId="30" borderId="27" xfId="1" applyFill="1" applyBorder="1" applyAlignment="1" applyProtection="1">
      <alignment horizontal="left" vertical="top" wrapText="1"/>
      <protection locked="0"/>
    </xf>
    <xf numFmtId="0" fontId="1" fillId="30" borderId="25" xfId="1" applyFill="1" applyBorder="1" applyAlignment="1" applyProtection="1">
      <alignment horizontal="left" vertical="top" wrapText="1"/>
      <protection locked="0"/>
    </xf>
    <xf numFmtId="0" fontId="1" fillId="30" borderId="26" xfId="1" applyFill="1" applyBorder="1" applyAlignment="1" applyProtection="1">
      <alignment horizontal="left" vertical="top" wrapText="1"/>
      <protection locked="0"/>
    </xf>
    <xf numFmtId="0" fontId="4" fillId="26" borderId="0" xfId="0" applyFont="1" applyFill="1" applyAlignment="1">
      <alignment horizontal="left" vertical="top" wrapText="1"/>
    </xf>
    <xf numFmtId="0" fontId="26" fillId="26" borderId="0" xfId="0" applyFont="1" applyFill="1" applyAlignment="1">
      <alignment horizontal="left" vertical="top" wrapText="1"/>
    </xf>
    <xf numFmtId="0" fontId="29" fillId="26" borderId="0" xfId="0" applyFont="1" applyFill="1" applyAlignment="1">
      <alignment vertical="top" wrapText="1"/>
    </xf>
    <xf numFmtId="0" fontId="4" fillId="0" borderId="0" xfId="0" applyFont="1" applyAlignment="1">
      <alignment vertical="top" wrapText="1"/>
    </xf>
    <xf numFmtId="0" fontId="24" fillId="25" borderId="0" xfId="1" applyFont="1" applyFill="1" applyAlignment="1">
      <alignment vertical="top" wrapText="1"/>
    </xf>
    <xf numFmtId="0" fontId="30" fillId="26" borderId="0" xfId="1" applyFont="1" applyFill="1" applyAlignment="1">
      <alignment vertical="top" wrapText="1"/>
    </xf>
    <xf numFmtId="0" fontId="4" fillId="0" borderId="0" xfId="1" applyFont="1" applyAlignment="1">
      <alignment vertical="top" wrapText="1"/>
    </xf>
    <xf numFmtId="0" fontId="62" fillId="26" borderId="0" xfId="0" applyFont="1" applyFill="1" applyAlignment="1">
      <alignment vertical="top" wrapText="1"/>
    </xf>
    <xf numFmtId="0" fontId="37" fillId="47" borderId="50" xfId="87" applyFill="1" applyBorder="1" applyAlignment="1" applyProtection="1">
      <alignment horizontal="center"/>
    </xf>
    <xf numFmtId="0" fontId="37" fillId="47" borderId="51" xfId="87" applyFill="1" applyBorder="1" applyAlignment="1" applyProtection="1">
      <alignment horizontal="center"/>
    </xf>
    <xf numFmtId="0" fontId="37" fillId="47" borderId="51" xfId="0" applyFont="1" applyFill="1" applyBorder="1" applyAlignment="1">
      <alignment horizontal="center"/>
    </xf>
    <xf numFmtId="0" fontId="37" fillId="47" borderId="55" xfId="0" applyFont="1" applyFill="1" applyBorder="1" applyAlignment="1">
      <alignment horizontal="center"/>
    </xf>
    <xf numFmtId="0" fontId="37" fillId="47" borderId="56" xfId="0" applyFont="1" applyFill="1" applyBorder="1" applyAlignment="1">
      <alignment horizontal="center"/>
    </xf>
    <xf numFmtId="0" fontId="37" fillId="47" borderId="56" xfId="87" applyFill="1" applyBorder="1" applyAlignment="1" applyProtection="1">
      <alignment horizontal="center"/>
    </xf>
    <xf numFmtId="0" fontId="4" fillId="26" borderId="32" xfId="1" applyFont="1" applyFill="1" applyBorder="1" applyAlignment="1">
      <alignment horizontal="left" wrapText="1"/>
    </xf>
    <xf numFmtId="0" fontId="4" fillId="26" borderId="13" xfId="1" applyFont="1" applyFill="1" applyBorder="1" applyAlignment="1">
      <alignment horizontal="left" wrapText="1"/>
    </xf>
    <xf numFmtId="0" fontId="4" fillId="26" borderId="28" xfId="1" applyFont="1" applyFill="1" applyBorder="1" applyAlignment="1">
      <alignment horizontal="left" wrapText="1"/>
    </xf>
    <xf numFmtId="0" fontId="1" fillId="26" borderId="24" xfId="0" applyFont="1" applyFill="1" applyBorder="1" applyAlignment="1">
      <alignment horizontal="left" wrapText="1"/>
    </xf>
    <xf numFmtId="0" fontId="1" fillId="26" borderId="22" xfId="0" applyFont="1" applyFill="1" applyBorder="1" applyAlignment="1">
      <alignment horizontal="left" wrapText="1"/>
    </xf>
    <xf numFmtId="0" fontId="1" fillId="26" borderId="23" xfId="0" applyFont="1" applyFill="1" applyBorder="1" applyAlignment="1">
      <alignment horizontal="left" wrapText="1"/>
    </xf>
    <xf numFmtId="0" fontId="1" fillId="26" borderId="30" xfId="0" applyFont="1" applyFill="1" applyBorder="1" applyAlignment="1">
      <alignment horizontal="left" wrapText="1"/>
    </xf>
    <xf numFmtId="0" fontId="1" fillId="26" borderId="14" xfId="0" applyFont="1" applyFill="1" applyBorder="1" applyAlignment="1">
      <alignment horizontal="left" wrapText="1"/>
    </xf>
    <xf numFmtId="0" fontId="1" fillId="26" borderId="21" xfId="0" applyFont="1" applyFill="1" applyBorder="1" applyAlignment="1">
      <alignment horizontal="left" wrapText="1"/>
    </xf>
    <xf numFmtId="0" fontId="4" fillId="26" borderId="38" xfId="1" applyFont="1" applyFill="1" applyBorder="1" applyAlignment="1">
      <alignment horizontal="left" wrapText="1"/>
    </xf>
    <xf numFmtId="0" fontId="4" fillId="26" borderId="0" xfId="1" applyFont="1" applyFill="1" applyAlignment="1">
      <alignment horizontal="left" wrapText="1"/>
    </xf>
    <xf numFmtId="0" fontId="4" fillId="26" borderId="29" xfId="1" applyFont="1" applyFill="1" applyBorder="1" applyAlignment="1">
      <alignment horizontal="left" wrapText="1"/>
    </xf>
    <xf numFmtId="0" fontId="1" fillId="30" borderId="24" xfId="1" applyFill="1" applyBorder="1" applyAlignment="1" applyProtection="1">
      <alignment horizontal="left" vertical="top" wrapText="1"/>
      <protection locked="0"/>
    </xf>
    <xf numFmtId="0" fontId="1" fillId="30" borderId="22" xfId="1" applyFill="1" applyBorder="1" applyAlignment="1" applyProtection="1">
      <alignment horizontal="left" vertical="top" wrapText="1"/>
      <protection locked="0"/>
    </xf>
    <xf numFmtId="0" fontId="1" fillId="30" borderId="23" xfId="1" applyFill="1" applyBorder="1" applyAlignment="1" applyProtection="1">
      <alignment horizontal="left" vertical="top" wrapText="1"/>
      <protection locked="0"/>
    </xf>
    <xf numFmtId="15" fontId="1" fillId="26" borderId="0" xfId="0" applyNumberFormat="1" applyFont="1" applyFill="1" applyAlignment="1">
      <alignment vertical="top" wrapText="1"/>
    </xf>
    <xf numFmtId="0" fontId="1" fillId="26" borderId="27" xfId="0" applyFont="1" applyFill="1" applyBorder="1" applyAlignment="1">
      <alignment horizontal="left" wrapText="1"/>
    </xf>
    <xf numFmtId="0" fontId="1" fillId="26" borderId="25" xfId="0" applyFont="1" applyFill="1" applyBorder="1" applyAlignment="1">
      <alignment horizontal="left" wrapText="1"/>
    </xf>
    <xf numFmtId="0" fontId="31" fillId="26" borderId="21" xfId="86" applyFont="1" applyFill="1" applyBorder="1" applyAlignment="1">
      <alignment vertical="top" wrapText="1"/>
    </xf>
    <xf numFmtId="0" fontId="31" fillId="26" borderId="18" xfId="86" applyFont="1" applyFill="1" applyBorder="1" applyAlignment="1">
      <alignment vertical="top" wrapText="1"/>
    </xf>
    <xf numFmtId="0" fontId="31" fillId="27" borderId="30" xfId="86" applyFont="1" applyFill="1" applyBorder="1" applyAlignment="1" applyProtection="1">
      <alignment vertical="top" wrapText="1"/>
      <protection locked="0"/>
    </xf>
    <xf numFmtId="0" fontId="31" fillId="27" borderId="14" xfId="86" applyFont="1" applyFill="1" applyBorder="1" applyAlignment="1" applyProtection="1">
      <alignment vertical="top" wrapText="1"/>
      <protection locked="0"/>
    </xf>
    <xf numFmtId="0" fontId="31" fillId="27" borderId="21" xfId="86" applyFont="1" applyFill="1" applyBorder="1" applyAlignment="1" applyProtection="1">
      <alignment vertical="top" wrapText="1"/>
      <protection locked="0"/>
    </xf>
    <xf numFmtId="0" fontId="31" fillId="26" borderId="14" xfId="0" applyFont="1" applyFill="1" applyBorder="1" applyAlignment="1">
      <alignment horizontal="left" vertical="top" wrapText="1"/>
    </xf>
    <xf numFmtId="0" fontId="31" fillId="26" borderId="21" xfId="0" applyFont="1" applyFill="1" applyBorder="1" applyAlignment="1">
      <alignment horizontal="left" vertical="top" wrapText="1"/>
    </xf>
    <xf numFmtId="0" fontId="31" fillId="26" borderId="26" xfId="86" applyFont="1" applyFill="1" applyBorder="1" applyAlignment="1">
      <alignment vertical="top" wrapText="1"/>
    </xf>
    <xf numFmtId="0" fontId="31" fillId="26" borderId="19" xfId="86" applyFont="1" applyFill="1" applyBorder="1" applyAlignment="1">
      <alignment vertical="top" wrapText="1"/>
    </xf>
    <xf numFmtId="0" fontId="31" fillId="27" borderId="19" xfId="86" applyFont="1" applyFill="1" applyBorder="1" applyAlignment="1" applyProtection="1">
      <alignment vertical="top" wrapText="1"/>
      <protection locked="0"/>
    </xf>
    <xf numFmtId="0" fontId="1" fillId="27" borderId="19" xfId="86" applyFont="1" applyFill="1" applyBorder="1" applyAlignment="1" applyProtection="1">
      <alignment vertical="top" wrapText="1"/>
      <protection locked="0"/>
    </xf>
    <xf numFmtId="0" fontId="4" fillId="26" borderId="0" xfId="1" applyFont="1" applyFill="1" applyAlignment="1">
      <alignment vertical="top" wrapText="1"/>
    </xf>
    <xf numFmtId="0" fontId="31" fillId="26" borderId="23" xfId="86" applyFont="1" applyFill="1" applyBorder="1" applyAlignment="1">
      <alignment vertical="top" wrapText="1"/>
    </xf>
    <xf numFmtId="0" fontId="31" fillId="26" borderId="17" xfId="86" applyFont="1" applyFill="1" applyBorder="1" applyAlignment="1">
      <alignment vertical="top" wrapText="1"/>
    </xf>
    <xf numFmtId="0" fontId="31" fillId="27" borderId="17" xfId="86" applyFont="1" applyFill="1" applyBorder="1" applyAlignment="1" applyProtection="1">
      <alignment vertical="top" wrapText="1"/>
      <protection locked="0"/>
    </xf>
    <xf numFmtId="0" fontId="1" fillId="27" borderId="17" xfId="86" applyFont="1" applyFill="1" applyBorder="1" applyAlignment="1" applyProtection="1">
      <alignment vertical="top" wrapText="1"/>
      <protection locked="0"/>
    </xf>
    <xf numFmtId="0" fontId="31" fillId="27" borderId="18" xfId="86" applyFont="1" applyFill="1" applyBorder="1" applyAlignment="1" applyProtection="1">
      <alignment vertical="top" wrapText="1"/>
      <protection locked="0"/>
    </xf>
    <xf numFmtId="0" fontId="1" fillId="27" borderId="18" xfId="86" applyFont="1" applyFill="1" applyBorder="1" applyAlignment="1" applyProtection="1">
      <alignment vertical="top" wrapText="1"/>
      <protection locked="0"/>
    </xf>
    <xf numFmtId="0" fontId="4" fillId="26" borderId="73" xfId="0" applyFont="1" applyFill="1" applyBorder="1" applyAlignment="1">
      <alignment horizontal="left" vertical="top"/>
    </xf>
    <xf numFmtId="0" fontId="4" fillId="26" borderId="31" xfId="0" applyFont="1" applyFill="1" applyBorder="1" applyAlignment="1">
      <alignment horizontal="left" vertical="top"/>
    </xf>
    <xf numFmtId="0" fontId="4" fillId="26" borderId="16" xfId="0" applyFont="1" applyFill="1" applyBorder="1" applyAlignment="1">
      <alignment horizontal="center" vertical="top"/>
    </xf>
    <xf numFmtId="0" fontId="4" fillId="26" borderId="39" xfId="0" applyFont="1" applyFill="1" applyBorder="1" applyAlignment="1">
      <alignment horizontal="left" vertical="top" wrapText="1"/>
    </xf>
    <xf numFmtId="0" fontId="4" fillId="26" borderId="37" xfId="0" applyFont="1" applyFill="1" applyBorder="1" applyAlignment="1">
      <alignment horizontal="left" vertical="top" wrapText="1"/>
    </xf>
    <xf numFmtId="0" fontId="4" fillId="26" borderId="40" xfId="0" applyFont="1" applyFill="1" applyBorder="1" applyAlignment="1">
      <alignment horizontal="left" vertical="top" wrapText="1"/>
    </xf>
    <xf numFmtId="0" fontId="4" fillId="26" borderId="32" xfId="0" applyFont="1" applyFill="1" applyBorder="1" applyAlignment="1">
      <alignment horizontal="left" vertical="top" wrapText="1"/>
    </xf>
    <xf numFmtId="0" fontId="4" fillId="26" borderId="13" xfId="0" applyFont="1" applyFill="1" applyBorder="1" applyAlignment="1">
      <alignment horizontal="left" vertical="top" wrapText="1"/>
    </xf>
    <xf numFmtId="0" fontId="4" fillId="26" borderId="28" xfId="0" applyFont="1" applyFill="1" applyBorder="1" applyAlignment="1">
      <alignment horizontal="left" vertical="top" wrapText="1"/>
    </xf>
    <xf numFmtId="15" fontId="1" fillId="2" borderId="39" xfId="0" applyNumberFormat="1" applyFont="1" applyFill="1" applyBorder="1" applyAlignment="1" applyProtection="1">
      <alignment horizontal="left" vertical="top" wrapText="1"/>
      <protection locked="0"/>
    </xf>
    <xf numFmtId="0" fontId="0" fillId="0" borderId="37" xfId="0" applyBorder="1" applyAlignment="1" applyProtection="1">
      <alignment horizontal="left" vertical="top" wrapText="1"/>
      <protection locked="0"/>
    </xf>
    <xf numFmtId="0" fontId="0" fillId="0" borderId="40" xfId="0" applyBorder="1" applyAlignment="1" applyProtection="1">
      <alignment horizontal="left" vertical="top" wrapText="1"/>
      <protection locked="0"/>
    </xf>
    <xf numFmtId="0" fontId="1" fillId="27" borderId="16" xfId="0" applyFont="1" applyFill="1" applyBorder="1" applyAlignment="1" applyProtection="1">
      <alignment horizontal="left" vertical="top"/>
      <protection locked="0"/>
    </xf>
    <xf numFmtId="0" fontId="1" fillId="26" borderId="0" xfId="0" applyFont="1" applyFill="1" applyAlignment="1">
      <alignment horizontal="right" vertical="top"/>
    </xf>
    <xf numFmtId="0" fontId="1" fillId="26" borderId="29" xfId="0" applyFont="1" applyFill="1" applyBorder="1" applyAlignment="1">
      <alignment horizontal="right" vertical="top"/>
    </xf>
    <xf numFmtId="15" fontId="1" fillId="2" borderId="38" xfId="0" applyNumberFormat="1" applyFont="1" applyFill="1"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29" xfId="0" applyBorder="1" applyAlignment="1" applyProtection="1">
      <alignment horizontal="left" vertical="top" wrapText="1"/>
      <protection locked="0"/>
    </xf>
    <xf numFmtId="15" fontId="1" fillId="2" borderId="32" xfId="0" applyNumberFormat="1" applyFont="1" applyFill="1"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0" borderId="28" xfId="0" applyBorder="1" applyAlignment="1" applyProtection="1">
      <alignment horizontal="left" vertical="top" wrapText="1"/>
      <protection locked="0"/>
    </xf>
    <xf numFmtId="0" fontId="31" fillId="30" borderId="17" xfId="86" applyFont="1" applyFill="1" applyBorder="1" applyAlignment="1" applyProtection="1">
      <alignment vertical="top" wrapText="1"/>
      <protection locked="0"/>
    </xf>
    <xf numFmtId="0" fontId="1" fillId="30" borderId="17" xfId="86" applyFont="1" applyFill="1" applyBorder="1" applyAlignment="1" applyProtection="1">
      <alignment vertical="top" wrapText="1"/>
      <protection locked="0"/>
    </xf>
    <xf numFmtId="0" fontId="31" fillId="30" borderId="18" xfId="86" applyFont="1" applyFill="1" applyBorder="1" applyAlignment="1" applyProtection="1">
      <alignment vertical="top" wrapText="1"/>
      <protection locked="0"/>
    </xf>
    <xf numFmtId="0" fontId="1" fillId="30" borderId="18" xfId="86" applyFont="1" applyFill="1" applyBorder="1" applyAlignment="1" applyProtection="1">
      <alignment vertical="top" wrapText="1"/>
      <protection locked="0"/>
    </xf>
    <xf numFmtId="0" fontId="26" fillId="36" borderId="0" xfId="0" applyFont="1" applyFill="1" applyAlignment="1">
      <alignment vertical="top" wrapText="1"/>
    </xf>
    <xf numFmtId="0" fontId="22" fillId="36" borderId="0" xfId="0" applyFont="1" applyFill="1" applyAlignment="1">
      <alignment vertical="top" wrapText="1"/>
    </xf>
    <xf numFmtId="0" fontId="70" fillId="26" borderId="0" xfId="0" applyFont="1" applyFill="1" applyAlignment="1">
      <alignment horizontal="left" vertical="top" wrapText="1"/>
    </xf>
    <xf numFmtId="0" fontId="1" fillId="36" borderId="0" xfId="0" applyFont="1" applyFill="1" applyAlignment="1">
      <alignment vertical="top" wrapText="1"/>
    </xf>
    <xf numFmtId="0" fontId="43" fillId="26" borderId="0" xfId="0" applyFont="1" applyFill="1" applyAlignment="1">
      <alignment horizontal="left" vertical="top" wrapText="1"/>
    </xf>
    <xf numFmtId="0" fontId="4" fillId="26" borderId="36" xfId="0" applyFont="1" applyFill="1" applyBorder="1" applyAlignment="1">
      <alignment horizontal="center" vertical="center" wrapText="1"/>
    </xf>
    <xf numFmtId="0" fontId="42" fillId="0" borderId="0" xfId="0" applyFont="1" applyAlignment="1">
      <alignment vertical="top" wrapText="1"/>
    </xf>
    <xf numFmtId="0" fontId="1" fillId="30" borderId="16" xfId="0" applyFont="1" applyFill="1" applyBorder="1" applyAlignment="1" applyProtection="1">
      <alignment vertical="center" wrapText="1"/>
      <protection locked="0"/>
    </xf>
    <xf numFmtId="0" fontId="37" fillId="47" borderId="1" xfId="0" applyFont="1" applyFill="1" applyBorder="1" applyAlignment="1">
      <alignment vertical="top" wrapText="1"/>
    </xf>
    <xf numFmtId="0" fontId="22" fillId="47" borderId="2" xfId="0" applyFont="1" applyFill="1" applyBorder="1" applyAlignment="1">
      <alignment vertical="top" wrapText="1"/>
    </xf>
    <xf numFmtId="0" fontId="22" fillId="47" borderId="3" xfId="0" applyFont="1" applyFill="1" applyBorder="1" applyAlignment="1">
      <alignment vertical="top" wrapText="1"/>
    </xf>
    <xf numFmtId="0" fontId="1" fillId="36" borderId="2" xfId="0" applyFont="1" applyFill="1" applyBorder="1" applyAlignment="1">
      <alignment horizontal="left" vertical="top" wrapText="1"/>
    </xf>
    <xf numFmtId="0" fontId="1" fillId="36" borderId="3" xfId="0" applyFont="1" applyFill="1" applyBorder="1" applyAlignment="1">
      <alignment horizontal="left" vertical="top" wrapText="1"/>
    </xf>
    <xf numFmtId="0" fontId="1" fillId="2" borderId="1" xfId="0" applyFont="1" applyFill="1" applyBorder="1" applyAlignment="1" applyProtection="1">
      <alignment horizontal="left" vertical="top" wrapText="1"/>
      <protection locked="0"/>
    </xf>
    <xf numFmtId="0" fontId="1" fillId="2" borderId="2" xfId="0" applyFont="1" applyFill="1" applyBorder="1" applyAlignment="1" applyProtection="1">
      <alignment horizontal="left" vertical="top" wrapText="1"/>
      <protection locked="0"/>
    </xf>
    <xf numFmtId="0" fontId="1" fillId="27" borderId="1" xfId="0" applyFont="1" applyFill="1" applyBorder="1" applyAlignment="1" applyProtection="1">
      <alignment horizontal="left" vertical="top" wrapText="1"/>
      <protection locked="0"/>
    </xf>
    <xf numFmtId="0" fontId="1" fillId="27" borderId="2" xfId="0" applyFont="1" applyFill="1" applyBorder="1" applyAlignment="1" applyProtection="1">
      <alignment horizontal="left" vertical="top" wrapText="1"/>
      <protection locked="0"/>
    </xf>
    <xf numFmtId="0" fontId="61" fillId="46" borderId="0" xfId="0" applyFont="1" applyFill="1" applyAlignment="1">
      <alignment vertical="top" wrapText="1"/>
    </xf>
    <xf numFmtId="0" fontId="61" fillId="46" borderId="48" xfId="0" applyFont="1" applyFill="1" applyBorder="1" applyAlignment="1">
      <alignment vertical="top" wrapText="1"/>
    </xf>
    <xf numFmtId="0" fontId="26" fillId="46" borderId="0" xfId="0" applyFont="1" applyFill="1" applyAlignment="1">
      <alignment horizontal="left" vertical="top" wrapText="1"/>
    </xf>
    <xf numFmtId="0" fontId="26" fillId="46" borderId="48" xfId="0" applyFont="1" applyFill="1" applyBorder="1" applyAlignment="1">
      <alignment horizontal="left" vertical="top" wrapText="1"/>
    </xf>
    <xf numFmtId="0" fontId="1" fillId="2" borderId="27" xfId="0" applyFont="1" applyFill="1" applyBorder="1" applyAlignment="1" applyProtection="1">
      <alignment horizontal="left" vertical="top" wrapText="1"/>
      <protection locked="0"/>
    </xf>
    <xf numFmtId="0" fontId="1" fillId="2" borderId="25" xfId="0" applyFont="1" applyFill="1" applyBorder="1" applyAlignment="1" applyProtection="1">
      <alignment horizontal="left" vertical="top" wrapText="1"/>
      <protection locked="0"/>
    </xf>
    <xf numFmtId="0" fontId="1" fillId="27" borderId="27" xfId="0" applyFont="1" applyFill="1" applyBorder="1" applyAlignment="1" applyProtection="1">
      <alignment horizontal="left" vertical="top" wrapText="1"/>
      <protection locked="0"/>
    </xf>
    <xf numFmtId="0" fontId="1" fillId="27" borderId="25" xfId="0" applyFont="1" applyFill="1" applyBorder="1" applyAlignment="1" applyProtection="1">
      <alignment horizontal="left" vertical="top" wrapText="1"/>
      <protection locked="0"/>
    </xf>
    <xf numFmtId="0" fontId="1" fillId="27" borderId="26" xfId="0" applyFont="1" applyFill="1" applyBorder="1" applyAlignment="1" applyProtection="1">
      <alignment horizontal="left" vertical="top" wrapText="1"/>
      <protection locked="0"/>
    </xf>
    <xf numFmtId="0" fontId="1" fillId="36" borderId="13" xfId="0" applyFont="1" applyFill="1" applyBorder="1" applyAlignment="1">
      <alignment horizontal="left" vertical="top" wrapText="1"/>
    </xf>
    <xf numFmtId="0" fontId="1" fillId="36" borderId="28" xfId="0" applyFont="1" applyFill="1" applyBorder="1" applyAlignment="1">
      <alignment horizontal="left" vertical="top" wrapText="1"/>
    </xf>
    <xf numFmtId="0" fontId="1" fillId="2" borderId="3" xfId="0" applyFont="1" applyFill="1" applyBorder="1" applyAlignment="1" applyProtection="1">
      <alignment horizontal="left" vertical="top" wrapText="1"/>
      <protection locked="0"/>
    </xf>
    <xf numFmtId="0" fontId="4" fillId="26" borderId="38" xfId="0" applyFont="1" applyFill="1" applyBorder="1" applyAlignment="1">
      <alignment horizontal="center" vertical="center" wrapText="1"/>
    </xf>
    <xf numFmtId="0" fontId="1" fillId="36" borderId="22" xfId="0" applyFont="1" applyFill="1" applyBorder="1" applyAlignment="1">
      <alignment horizontal="left" vertical="top" wrapText="1"/>
    </xf>
    <xf numFmtId="0" fontId="1" fillId="36" borderId="23" xfId="0" applyFont="1" applyFill="1" applyBorder="1" applyAlignment="1">
      <alignment horizontal="left" vertical="top" wrapText="1"/>
    </xf>
    <xf numFmtId="0" fontId="1" fillId="27" borderId="3" xfId="0" applyFont="1" applyFill="1" applyBorder="1" applyAlignment="1" applyProtection="1">
      <alignment horizontal="left" vertical="top" wrapText="1"/>
      <protection locked="0"/>
    </xf>
    <xf numFmtId="15" fontId="1" fillId="2" borderId="1" xfId="0" applyNumberFormat="1" applyFont="1" applyFill="1" applyBorder="1" applyAlignment="1" applyProtection="1">
      <alignment horizontal="left" vertical="top" wrapText="1"/>
      <protection locked="0"/>
    </xf>
    <xf numFmtId="15" fontId="1" fillId="2" borderId="2" xfId="0" applyNumberFormat="1" applyFont="1" applyFill="1" applyBorder="1" applyAlignment="1" applyProtection="1">
      <alignment horizontal="left" vertical="top" wrapText="1"/>
      <protection locked="0"/>
    </xf>
    <xf numFmtId="15" fontId="1" fillId="2" borderId="3" xfId="0" applyNumberFormat="1" applyFont="1" applyFill="1" applyBorder="1" applyAlignment="1" applyProtection="1">
      <alignment horizontal="left" vertical="top" wrapText="1"/>
      <protection locked="0"/>
    </xf>
    <xf numFmtId="0" fontId="1" fillId="26" borderId="0" xfId="0" applyFont="1" applyFill="1" applyAlignment="1">
      <alignment horizontal="left" vertical="top"/>
    </xf>
    <xf numFmtId="0" fontId="37" fillId="47" borderId="1" xfId="0" applyFont="1" applyFill="1" applyBorder="1" applyAlignment="1">
      <alignment horizontal="left" vertical="top" wrapText="1"/>
    </xf>
    <xf numFmtId="0" fontId="37" fillId="47" borderId="2" xfId="0" applyFont="1" applyFill="1" applyBorder="1" applyAlignment="1">
      <alignment horizontal="left" vertical="top" wrapText="1"/>
    </xf>
    <xf numFmtId="0" fontId="37" fillId="47" borderId="3" xfId="0" applyFont="1" applyFill="1" applyBorder="1" applyAlignment="1">
      <alignment horizontal="left" vertical="top" wrapText="1"/>
    </xf>
    <xf numFmtId="0" fontId="1" fillId="27" borderId="24" xfId="0" applyFont="1" applyFill="1" applyBorder="1" applyAlignment="1" applyProtection="1">
      <alignment horizontal="left" vertical="top" wrapText="1"/>
      <protection locked="0"/>
    </xf>
    <xf numFmtId="0" fontId="1" fillId="27" borderId="23" xfId="0" applyFont="1" applyFill="1" applyBorder="1" applyAlignment="1" applyProtection="1">
      <alignment horizontal="left" vertical="top" wrapText="1"/>
      <protection locked="0"/>
    </xf>
    <xf numFmtId="0" fontId="1" fillId="36" borderId="25" xfId="0" applyFont="1" applyFill="1" applyBorder="1" applyAlignment="1">
      <alignment horizontal="left" vertical="top" wrapText="1"/>
    </xf>
    <xf numFmtId="0" fontId="1" fillId="36" borderId="26" xfId="0" applyFont="1" applyFill="1" applyBorder="1" applyAlignment="1">
      <alignment horizontal="left" vertical="top" wrapText="1"/>
    </xf>
    <xf numFmtId="0" fontId="1" fillId="27" borderId="22" xfId="0" applyFont="1" applyFill="1" applyBorder="1" applyAlignment="1" applyProtection="1">
      <alignment horizontal="left" vertical="top" wrapText="1"/>
      <protection locked="0"/>
    </xf>
    <xf numFmtId="0" fontId="1" fillId="2" borderId="24" xfId="0" applyFont="1" applyFill="1" applyBorder="1" applyAlignment="1" applyProtection="1">
      <alignment horizontal="left" vertical="top" wrapText="1"/>
      <protection locked="0"/>
    </xf>
    <xf numFmtId="0" fontId="1" fillId="2" borderId="22" xfId="0" applyFont="1" applyFill="1" applyBorder="1" applyAlignment="1" applyProtection="1">
      <alignment horizontal="left" vertical="top" wrapText="1"/>
      <protection locked="0"/>
    </xf>
    <xf numFmtId="0" fontId="37" fillId="47" borderId="1" xfId="87" applyFill="1" applyBorder="1" applyAlignment="1" applyProtection="1">
      <alignment horizontal="left" vertical="top" wrapText="1"/>
    </xf>
    <xf numFmtId="0" fontId="66" fillId="47" borderId="2" xfId="0" applyFont="1" applyFill="1" applyBorder="1" applyAlignment="1">
      <alignment horizontal="left" vertical="top" wrapText="1"/>
    </xf>
    <xf numFmtId="0" fontId="66" fillId="47" borderId="3" xfId="0" applyFont="1" applyFill="1" applyBorder="1" applyAlignment="1">
      <alignment horizontal="left" vertical="top" wrapText="1"/>
    </xf>
    <xf numFmtId="0" fontId="38" fillId="47" borderId="0" xfId="87" applyFont="1" applyFill="1" applyAlignment="1" applyProtection="1">
      <alignment horizontal="left" vertical="top" wrapText="1"/>
    </xf>
    <xf numFmtId="0" fontId="24" fillId="25" borderId="0" xfId="0" applyFont="1" applyFill="1" applyAlignment="1">
      <alignment vertical="center" wrapText="1"/>
    </xf>
    <xf numFmtId="0" fontId="1" fillId="27" borderId="16" xfId="0" applyFont="1" applyFill="1" applyBorder="1" applyAlignment="1" applyProtection="1">
      <alignment horizontal="left" vertical="top" wrapText="1"/>
      <protection locked="0"/>
    </xf>
    <xf numFmtId="0" fontId="1" fillId="2" borderId="26" xfId="0" applyFont="1" applyFill="1" applyBorder="1" applyAlignment="1" applyProtection="1">
      <alignment horizontal="left" vertical="top" wrapText="1"/>
      <protection locked="0"/>
    </xf>
    <xf numFmtId="0" fontId="1" fillId="46" borderId="22" xfId="0" applyFont="1" applyFill="1" applyBorder="1" applyAlignment="1">
      <alignment horizontal="left" vertical="top" wrapText="1"/>
    </xf>
    <xf numFmtId="0" fontId="1" fillId="46" borderId="23" xfId="0" applyFont="1" applyFill="1" applyBorder="1" applyAlignment="1">
      <alignment horizontal="left" vertical="top" wrapText="1"/>
    </xf>
    <xf numFmtId="0" fontId="1" fillId="46" borderId="14" xfId="0" applyFont="1" applyFill="1" applyBorder="1" applyAlignment="1">
      <alignment horizontal="left" vertical="top" wrapText="1"/>
    </xf>
    <xf numFmtId="0" fontId="1" fillId="46" borderId="21" xfId="0" applyFont="1" applyFill="1" applyBorder="1" applyAlignment="1">
      <alignment horizontal="left" vertical="top" wrapText="1"/>
    </xf>
    <xf numFmtId="0" fontId="1" fillId="2" borderId="30" xfId="0" applyFont="1" applyFill="1" applyBorder="1" applyAlignment="1" applyProtection="1">
      <alignment horizontal="left" vertical="top" wrapText="1"/>
      <protection locked="0"/>
    </xf>
    <xf numFmtId="0" fontId="1" fillId="2" borderId="14" xfId="0" applyFont="1" applyFill="1" applyBorder="1" applyAlignment="1" applyProtection="1">
      <alignment horizontal="left" vertical="top" wrapText="1"/>
      <protection locked="0"/>
    </xf>
    <xf numFmtId="0" fontId="1" fillId="27" borderId="30" xfId="0" applyFont="1" applyFill="1" applyBorder="1" applyAlignment="1" applyProtection="1">
      <alignment horizontal="left" vertical="top" wrapText="1"/>
      <protection locked="0"/>
    </xf>
    <xf numFmtId="0" fontId="1" fillId="27" borderId="14" xfId="0" applyFont="1" applyFill="1" applyBorder="1" applyAlignment="1" applyProtection="1">
      <alignment horizontal="left" vertical="top" wrapText="1"/>
      <protection locked="0"/>
    </xf>
    <xf numFmtId="0" fontId="1" fillId="27" borderId="21" xfId="0" applyFont="1" applyFill="1" applyBorder="1" applyAlignment="1" applyProtection="1">
      <alignment horizontal="left" vertical="top" wrapText="1"/>
      <protection locked="0"/>
    </xf>
    <xf numFmtId="0" fontId="1" fillId="46" borderId="25" xfId="0" applyFont="1" applyFill="1" applyBorder="1" applyAlignment="1">
      <alignment horizontal="left" vertical="top" wrapText="1"/>
    </xf>
    <xf numFmtId="0" fontId="1" fillId="46" borderId="26" xfId="0" applyFont="1" applyFill="1" applyBorder="1" applyAlignment="1">
      <alignment horizontal="left" vertical="top" wrapText="1"/>
    </xf>
    <xf numFmtId="0" fontId="1" fillId="46" borderId="0" xfId="0" applyFont="1" applyFill="1" applyAlignment="1">
      <alignment horizontal="left" vertical="top" wrapText="1"/>
    </xf>
    <xf numFmtId="0" fontId="1" fillId="46" borderId="29" xfId="0" applyFont="1" applyFill="1" applyBorder="1" applyAlignment="1">
      <alignment horizontal="left" vertical="top" wrapText="1"/>
    </xf>
    <xf numFmtId="0" fontId="43" fillId="46" borderId="0" xfId="0" applyFont="1" applyFill="1" applyAlignment="1">
      <alignment horizontal="left" vertical="top" wrapText="1"/>
    </xf>
    <xf numFmtId="0" fontId="43" fillId="46" borderId="29" xfId="0" applyFont="1" applyFill="1" applyBorder="1" applyAlignment="1">
      <alignment horizontal="left" vertical="top" wrapText="1"/>
    </xf>
    <xf numFmtId="0" fontId="4" fillId="46" borderId="36" xfId="0" applyFont="1" applyFill="1" applyBorder="1" applyAlignment="1">
      <alignment horizontal="center" vertical="center" wrapText="1"/>
    </xf>
    <xf numFmtId="0" fontId="1" fillId="2" borderId="16" xfId="0" applyFont="1" applyFill="1" applyBorder="1" applyAlignment="1" applyProtection="1">
      <alignment horizontal="left" vertical="top" wrapText="1"/>
      <protection locked="0"/>
    </xf>
    <xf numFmtId="0" fontId="1" fillId="46" borderId="2" xfId="0" applyFont="1" applyFill="1" applyBorder="1" applyAlignment="1">
      <alignment horizontal="left" vertical="top" wrapText="1"/>
    </xf>
    <xf numFmtId="0" fontId="1" fillId="46" borderId="3" xfId="0" applyFont="1" applyFill="1" applyBorder="1" applyAlignment="1">
      <alignment horizontal="left" vertical="top" wrapText="1"/>
    </xf>
    <xf numFmtId="0" fontId="1" fillId="2" borderId="16" xfId="0" applyFont="1" applyFill="1" applyBorder="1" applyAlignment="1" applyProtection="1">
      <alignment vertical="center" wrapText="1"/>
      <protection locked="0"/>
    </xf>
    <xf numFmtId="0" fontId="66" fillId="47" borderId="1" xfId="0" applyFont="1" applyFill="1" applyBorder="1" applyAlignment="1">
      <alignment horizontal="left" vertical="top" wrapText="1"/>
    </xf>
    <xf numFmtId="0" fontId="26" fillId="46" borderId="2" xfId="0" applyFont="1" applyFill="1" applyBorder="1" applyAlignment="1">
      <alignment horizontal="left" vertical="top" wrapText="1"/>
    </xf>
    <xf numFmtId="0" fontId="26" fillId="46" borderId="3" xfId="0" applyFont="1" applyFill="1" applyBorder="1" applyAlignment="1">
      <alignment horizontal="left" vertical="top" wrapText="1"/>
    </xf>
    <xf numFmtId="0" fontId="1" fillId="46" borderId="0" xfId="0" applyFont="1" applyFill="1" applyAlignment="1">
      <alignment horizontal="left" vertical="top"/>
    </xf>
    <xf numFmtId="0" fontId="26" fillId="46" borderId="0" xfId="0" applyFont="1" applyFill="1" applyAlignment="1">
      <alignment vertical="top" wrapText="1"/>
    </xf>
    <xf numFmtId="0" fontId="22" fillId="46" borderId="0" xfId="0" applyFont="1" applyFill="1" applyAlignment="1">
      <alignment vertical="top" wrapText="1"/>
    </xf>
    <xf numFmtId="0" fontId="22" fillId="46" borderId="29" xfId="0" applyFont="1" applyFill="1" applyBorder="1" applyAlignment="1">
      <alignment vertical="top" wrapText="1"/>
    </xf>
    <xf numFmtId="0" fontId="1" fillId="46" borderId="16" xfId="0" applyFont="1" applyFill="1" applyBorder="1" applyAlignment="1">
      <alignment horizontal="left" vertical="top" wrapText="1"/>
    </xf>
    <xf numFmtId="0" fontId="1" fillId="26" borderId="29" xfId="0" applyFont="1" applyFill="1" applyBorder="1" applyAlignment="1">
      <alignment horizontal="left" vertical="top" wrapText="1"/>
    </xf>
    <xf numFmtId="0" fontId="26" fillId="26" borderId="2" xfId="0" applyFont="1" applyFill="1" applyBorder="1" applyAlignment="1">
      <alignment horizontal="left" vertical="top" wrapText="1"/>
    </xf>
    <xf numFmtId="0" fontId="26" fillId="26" borderId="3" xfId="0" applyFont="1" applyFill="1" applyBorder="1" applyAlignment="1">
      <alignment horizontal="left" vertical="top" wrapText="1"/>
    </xf>
    <xf numFmtId="0" fontId="1" fillId="2" borderId="1" xfId="0" applyFont="1" applyFill="1" applyBorder="1" applyAlignment="1" applyProtection="1">
      <alignment horizontal="left" vertical="top"/>
      <protection locked="0"/>
    </xf>
    <xf numFmtId="0" fontId="1" fillId="2" borderId="2" xfId="0" applyFont="1" applyFill="1" applyBorder="1" applyAlignment="1" applyProtection="1">
      <alignment horizontal="left" vertical="top"/>
      <protection locked="0"/>
    </xf>
    <xf numFmtId="0" fontId="1" fillId="2" borderId="3" xfId="0" applyFont="1" applyFill="1" applyBorder="1" applyAlignment="1" applyProtection="1">
      <alignment horizontal="left" vertical="top"/>
      <protection locked="0"/>
    </xf>
    <xf numFmtId="0" fontId="1" fillId="36" borderId="29" xfId="0" applyFont="1" applyFill="1" applyBorder="1" applyAlignment="1">
      <alignment vertical="top" wrapText="1"/>
    </xf>
    <xf numFmtId="0" fontId="4" fillId="36" borderId="0" xfId="0" applyFont="1" applyFill="1" applyAlignment="1">
      <alignment horizontal="left" vertical="top" wrapText="1"/>
    </xf>
    <xf numFmtId="0" fontId="1" fillId="36" borderId="0" xfId="0" applyFont="1" applyFill="1" applyAlignment="1">
      <alignment horizontal="left" vertical="top" wrapText="1"/>
    </xf>
    <xf numFmtId="0" fontId="1" fillId="36" borderId="29" xfId="0" applyFont="1" applyFill="1" applyBorder="1" applyAlignment="1">
      <alignment horizontal="left" vertical="top" wrapText="1"/>
    </xf>
    <xf numFmtId="0" fontId="26" fillId="26" borderId="29" xfId="0" applyFont="1" applyFill="1" applyBorder="1" applyAlignment="1">
      <alignment horizontal="left" vertical="top" wrapText="1"/>
    </xf>
    <xf numFmtId="0" fontId="1" fillId="46" borderId="13" xfId="0" applyFont="1" applyFill="1" applyBorder="1" applyAlignment="1">
      <alignment horizontal="left" vertical="top" wrapText="1"/>
    </xf>
    <xf numFmtId="0" fontId="1" fillId="46" borderId="28" xfId="0" applyFont="1" applyFill="1" applyBorder="1" applyAlignment="1">
      <alignment horizontal="left" vertical="top" wrapText="1"/>
    </xf>
    <xf numFmtId="0" fontId="27" fillId="36" borderId="85" xfId="0" applyFont="1" applyFill="1" applyBorder="1" applyAlignment="1">
      <alignment vertical="center" wrapText="1"/>
    </xf>
    <xf numFmtId="0" fontId="22" fillId="36" borderId="85" xfId="0" applyFont="1" applyFill="1" applyBorder="1" applyAlignment="1">
      <alignment vertical="center" wrapText="1"/>
    </xf>
    <xf numFmtId="0" fontId="36" fillId="29" borderId="44" xfId="0" applyFont="1" applyFill="1" applyBorder="1" applyAlignment="1">
      <alignment vertical="center" wrapText="1"/>
    </xf>
    <xf numFmtId="0" fontId="22" fillId="0" borderId="68" xfId="0" applyFont="1" applyBorder="1" applyAlignment="1">
      <alignment vertical="center" wrapText="1"/>
    </xf>
    <xf numFmtId="0" fontId="22" fillId="0" borderId="46" xfId="0" applyFont="1" applyBorder="1" applyAlignment="1">
      <alignment vertical="center" wrapText="1"/>
    </xf>
    <xf numFmtId="0" fontId="26" fillId="36" borderId="86" xfId="0" applyFont="1" applyFill="1" applyBorder="1" applyAlignment="1">
      <alignment vertical="top" wrapText="1"/>
    </xf>
    <xf numFmtId="0" fontId="22" fillId="36" borderId="86" xfId="0" applyFont="1" applyFill="1" applyBorder="1" applyAlignment="1">
      <alignment vertical="top" wrapText="1"/>
    </xf>
    <xf numFmtId="0" fontId="22" fillId="36" borderId="87" xfId="0" applyFont="1" applyFill="1" applyBorder="1" applyAlignment="1">
      <alignment vertical="top" wrapText="1"/>
    </xf>
    <xf numFmtId="0" fontId="4" fillId="26" borderId="29" xfId="0" applyFont="1" applyFill="1" applyBorder="1" applyAlignment="1">
      <alignment vertical="top" wrapText="1"/>
    </xf>
    <xf numFmtId="0" fontId="4" fillId="46" borderId="0" xfId="0" applyFont="1" applyFill="1" applyAlignment="1">
      <alignment horizontal="left" vertical="top" wrapText="1"/>
    </xf>
    <xf numFmtId="0" fontId="4" fillId="46" borderId="29" xfId="0" applyFont="1" applyFill="1" applyBorder="1" applyAlignment="1">
      <alignment horizontal="left" vertical="top" wrapText="1"/>
    </xf>
    <xf numFmtId="0" fontId="29" fillId="46" borderId="0" xfId="0" applyFont="1" applyFill="1" applyAlignment="1">
      <alignment vertical="top" wrapText="1"/>
    </xf>
    <xf numFmtId="0" fontId="42" fillId="46" borderId="0" xfId="0" applyFont="1" applyFill="1" applyAlignment="1">
      <alignment vertical="top" wrapText="1"/>
    </xf>
    <xf numFmtId="0" fontId="42" fillId="46" borderId="29" xfId="0" applyFont="1" applyFill="1" applyBorder="1" applyAlignment="1">
      <alignment vertical="top" wrapText="1"/>
    </xf>
    <xf numFmtId="0" fontId="26" fillId="46" borderId="29" xfId="0" applyFont="1" applyFill="1" applyBorder="1" applyAlignment="1">
      <alignment vertical="top" wrapText="1"/>
    </xf>
    <xf numFmtId="0" fontId="43" fillId="26" borderId="29" xfId="0" applyFont="1" applyFill="1" applyBorder="1" applyAlignment="1">
      <alignment horizontal="left" vertical="top" wrapText="1"/>
    </xf>
    <xf numFmtId="0" fontId="27" fillId="46" borderId="0" xfId="0" applyFont="1" applyFill="1" applyAlignment="1">
      <alignment vertical="top" wrapText="1"/>
    </xf>
    <xf numFmtId="0" fontId="0" fillId="46" borderId="0" xfId="0" applyFill="1" applyAlignment="1">
      <alignment vertical="top" wrapText="1"/>
    </xf>
    <xf numFmtId="0" fontId="0" fillId="46" borderId="29" xfId="0" applyFill="1" applyBorder="1" applyAlignment="1">
      <alignment vertical="top" wrapText="1"/>
    </xf>
    <xf numFmtId="0" fontId="1" fillId="2" borderId="1" xfId="0" applyFont="1" applyFill="1" applyBorder="1" applyAlignment="1" applyProtection="1">
      <alignment vertical="top" wrapText="1"/>
      <protection locked="0"/>
    </xf>
    <xf numFmtId="0" fontId="1" fillId="2" borderId="2" xfId="0" applyFont="1" applyFill="1" applyBorder="1" applyAlignment="1" applyProtection="1">
      <alignment vertical="top" wrapText="1"/>
      <protection locked="0"/>
    </xf>
    <xf numFmtId="0" fontId="1" fillId="2" borderId="3" xfId="0" applyFont="1" applyFill="1" applyBorder="1" applyAlignment="1" applyProtection="1">
      <alignment vertical="top" wrapText="1"/>
      <protection locked="0"/>
    </xf>
    <xf numFmtId="0" fontId="43" fillId="26" borderId="0" xfId="0" applyFont="1" applyFill="1" applyAlignment="1">
      <alignment horizontal="left" vertical="top"/>
    </xf>
    <xf numFmtId="0" fontId="43" fillId="26" borderId="29" xfId="0" applyFont="1" applyFill="1" applyBorder="1" applyAlignment="1">
      <alignment horizontal="left" vertical="top"/>
    </xf>
    <xf numFmtId="0" fontId="4" fillId="46" borderId="0" xfId="0" applyFont="1" applyFill="1" applyAlignment="1">
      <alignment vertical="top" wrapText="1"/>
    </xf>
    <xf numFmtId="0" fontId="4" fillId="46" borderId="29" xfId="0" applyFont="1" applyFill="1" applyBorder="1" applyAlignment="1">
      <alignment vertical="top" wrapText="1"/>
    </xf>
    <xf numFmtId="0" fontId="26" fillId="36" borderId="37" xfId="0" applyFont="1" applyFill="1" applyBorder="1" applyAlignment="1">
      <alignment vertical="top" wrapText="1"/>
    </xf>
    <xf numFmtId="0" fontId="1" fillId="36" borderId="37" xfId="0" applyFont="1" applyFill="1" applyBorder="1" applyAlignment="1">
      <alignment vertical="top" wrapText="1"/>
    </xf>
    <xf numFmtId="0" fontId="1" fillId="36" borderId="40" xfId="0" applyFont="1" applyFill="1" applyBorder="1" applyAlignment="1">
      <alignment vertical="top" wrapText="1"/>
    </xf>
    <xf numFmtId="15" fontId="4" fillId="2" borderId="1" xfId="0" applyNumberFormat="1" applyFont="1" applyFill="1" applyBorder="1" applyAlignment="1" applyProtection="1">
      <alignment horizontal="left" vertical="top" wrapText="1"/>
      <protection locked="0"/>
    </xf>
    <xf numFmtId="15" fontId="4" fillId="2" borderId="2" xfId="0" applyNumberFormat="1" applyFont="1" applyFill="1" applyBorder="1" applyAlignment="1" applyProtection="1">
      <alignment horizontal="left" vertical="top" wrapText="1"/>
      <protection locked="0"/>
    </xf>
    <xf numFmtId="15" fontId="4" fillId="2" borderId="3" xfId="0" applyNumberFormat="1" applyFont="1" applyFill="1" applyBorder="1" applyAlignment="1" applyProtection="1">
      <alignment horizontal="left" vertical="top" wrapText="1"/>
      <protection locked="0"/>
    </xf>
    <xf numFmtId="0" fontId="43" fillId="26" borderId="0" xfId="0" applyFont="1" applyFill="1" applyAlignment="1">
      <alignment vertical="top" wrapText="1"/>
    </xf>
    <xf numFmtId="0" fontId="43" fillId="26" borderId="29" xfId="0" applyFont="1" applyFill="1" applyBorder="1" applyAlignment="1">
      <alignment vertical="top" wrapText="1"/>
    </xf>
    <xf numFmtId="0" fontId="22" fillId="0" borderId="29" xfId="0" applyFont="1" applyBorder="1" applyAlignment="1">
      <alignment vertical="top" wrapText="1"/>
    </xf>
    <xf numFmtId="0" fontId="4" fillId="26" borderId="29" xfId="0" applyFont="1" applyFill="1" applyBorder="1" applyAlignment="1">
      <alignment horizontal="left" vertical="top" wrapText="1"/>
    </xf>
    <xf numFmtId="0" fontId="29" fillId="26" borderId="29" xfId="0" applyFont="1" applyFill="1" applyBorder="1" applyAlignment="1">
      <alignment vertical="top" wrapText="1"/>
    </xf>
    <xf numFmtId="0" fontId="1" fillId="46" borderId="0" xfId="0" applyFont="1" applyFill="1" applyAlignment="1">
      <alignment vertical="top" wrapText="1"/>
    </xf>
    <xf numFmtId="0" fontId="1" fillId="46" borderId="29" xfId="0" applyFont="1" applyFill="1" applyBorder="1" applyAlignment="1">
      <alignment vertical="top" wrapText="1"/>
    </xf>
    <xf numFmtId="0" fontId="26" fillId="26" borderId="29" xfId="0" applyFont="1" applyFill="1" applyBorder="1" applyAlignment="1">
      <alignment vertical="top" wrapText="1"/>
    </xf>
    <xf numFmtId="0" fontId="26" fillId="46" borderId="29" xfId="0" applyFont="1" applyFill="1" applyBorder="1" applyAlignment="1">
      <alignment horizontal="left" vertical="top" wrapText="1"/>
    </xf>
    <xf numFmtId="0" fontId="29" fillId="36" borderId="0" xfId="0" applyFont="1" applyFill="1" applyAlignment="1">
      <alignment vertical="top" wrapText="1"/>
    </xf>
    <xf numFmtId="0" fontId="42" fillId="36" borderId="0" xfId="0" applyFont="1" applyFill="1" applyAlignment="1">
      <alignment vertical="top" wrapText="1"/>
    </xf>
    <xf numFmtId="0" fontId="42" fillId="36" borderId="29" xfId="0" applyFont="1" applyFill="1" applyBorder="1" applyAlignment="1">
      <alignment vertical="top" wrapText="1"/>
    </xf>
    <xf numFmtId="0" fontId="22" fillId="36" borderId="29" xfId="0" applyFont="1" applyFill="1" applyBorder="1" applyAlignment="1">
      <alignment vertical="top" wrapText="1"/>
    </xf>
    <xf numFmtId="0" fontId="42" fillId="0" borderId="29" xfId="0" applyFont="1" applyBorder="1" applyAlignment="1">
      <alignment vertical="top" wrapText="1"/>
    </xf>
    <xf numFmtId="0" fontId="26" fillId="36" borderId="29" xfId="0" applyFont="1" applyFill="1" applyBorder="1" applyAlignment="1">
      <alignment vertical="top" wrapText="1"/>
    </xf>
    <xf numFmtId="0" fontId="40" fillId="33" borderId="58" xfId="0" applyFont="1" applyFill="1" applyBorder="1" applyAlignment="1">
      <alignment horizontal="center" vertical="top" wrapText="1"/>
    </xf>
    <xf numFmtId="0" fontId="32" fillId="26" borderId="0" xfId="0" applyFont="1" applyFill="1" applyAlignment="1">
      <alignment vertical="top" wrapText="1"/>
    </xf>
    <xf numFmtId="0" fontId="40" fillId="33" borderId="57" xfId="0" applyFont="1" applyFill="1" applyBorder="1" applyAlignment="1">
      <alignment horizontal="center" vertical="top" wrapText="1"/>
    </xf>
    <xf numFmtId="0" fontId="37" fillId="47" borderId="56" xfId="0" applyFont="1" applyFill="1" applyBorder="1" applyAlignment="1">
      <alignment horizontal="left" vertical="top" wrapText="1"/>
    </xf>
    <xf numFmtId="0" fontId="40" fillId="33" borderId="56" xfId="0" applyFont="1" applyFill="1" applyBorder="1" applyAlignment="1">
      <alignment horizontal="center" vertical="top" wrapText="1"/>
    </xf>
    <xf numFmtId="0" fontId="40" fillId="33" borderId="51" xfId="0" applyFont="1" applyFill="1" applyBorder="1" applyAlignment="1">
      <alignment horizontal="center" vertical="top" wrapText="1"/>
    </xf>
    <xf numFmtId="0" fontId="40" fillId="33" borderId="55" xfId="0" applyFont="1" applyFill="1" applyBorder="1" applyAlignment="1">
      <alignment horizontal="center" vertical="top" wrapText="1"/>
    </xf>
    <xf numFmtId="0" fontId="37" fillId="47" borderId="50" xfId="87" applyFill="1" applyBorder="1" applyAlignment="1" applyProtection="1">
      <alignment horizontal="left"/>
    </xf>
    <xf numFmtId="0" fontId="40" fillId="33" borderId="15" xfId="0" applyFont="1" applyFill="1" applyBorder="1" applyAlignment="1">
      <alignment horizontal="center"/>
    </xf>
    <xf numFmtId="0" fontId="40" fillId="33" borderId="50" xfId="0" applyFont="1" applyFill="1" applyBorder="1" applyAlignment="1">
      <alignment horizontal="center"/>
    </xf>
    <xf numFmtId="0" fontId="68" fillId="49" borderId="0" xfId="0" quotePrefix="1" applyFont="1" applyFill="1" applyAlignment="1">
      <alignment horizontal="left" vertical="center" wrapText="1"/>
    </xf>
    <xf numFmtId="0" fontId="1" fillId="36" borderId="0" xfId="0" applyFont="1" applyFill="1" applyAlignment="1">
      <alignment horizontal="left" vertical="top"/>
    </xf>
    <xf numFmtId="0" fontId="22" fillId="47" borderId="0" xfId="0" applyFont="1" applyFill="1" applyAlignment="1">
      <alignment horizontal="center" vertical="top" wrapText="1"/>
    </xf>
    <xf numFmtId="0" fontId="69" fillId="47" borderId="55" xfId="0" applyFont="1" applyFill="1" applyBorder="1" applyAlignment="1">
      <alignment horizontal="left"/>
    </xf>
    <xf numFmtId="0" fontId="69" fillId="47" borderId="56" xfId="0" applyFont="1" applyFill="1" applyBorder="1" applyAlignment="1">
      <alignment horizontal="left"/>
    </xf>
    <xf numFmtId="0" fontId="4" fillId="36" borderId="0" xfId="0" applyFont="1" applyFill="1" applyAlignment="1">
      <alignment vertical="top" wrapText="1"/>
    </xf>
    <xf numFmtId="0" fontId="4" fillId="36" borderId="29" xfId="0" applyFont="1" applyFill="1" applyBorder="1" applyAlignment="1">
      <alignment vertical="top" wrapText="1"/>
    </xf>
    <xf numFmtId="0" fontId="29" fillId="36" borderId="29" xfId="0" applyFont="1" applyFill="1" applyBorder="1" applyAlignment="1">
      <alignment vertical="top" wrapText="1"/>
    </xf>
    <xf numFmtId="0" fontId="26" fillId="36" borderId="2" xfId="0" applyFont="1" applyFill="1" applyBorder="1" applyAlignment="1">
      <alignment horizontal="left" vertical="top" wrapText="1"/>
    </xf>
    <xf numFmtId="0" fontId="26" fillId="36" borderId="3" xfId="0" applyFont="1" applyFill="1" applyBorder="1" applyAlignment="1">
      <alignment horizontal="left" vertical="top" wrapText="1"/>
    </xf>
    <xf numFmtId="0" fontId="27" fillId="26" borderId="85" xfId="0" applyFont="1" applyFill="1" applyBorder="1" applyAlignment="1">
      <alignment vertical="top" wrapText="1"/>
    </xf>
    <xf numFmtId="0" fontId="22" fillId="0" borderId="85" xfId="0" applyFont="1" applyBorder="1" applyAlignment="1">
      <alignment vertical="top" wrapText="1"/>
    </xf>
    <xf numFmtId="0" fontId="22" fillId="0" borderId="94" xfId="0" applyFont="1" applyBorder="1" applyAlignment="1">
      <alignment vertical="top" wrapText="1"/>
    </xf>
    <xf numFmtId="0" fontId="36" fillId="29" borderId="95" xfId="0" applyFont="1" applyFill="1" applyBorder="1" applyAlignment="1">
      <alignment vertical="top" shrinkToFit="1"/>
    </xf>
    <xf numFmtId="0" fontId="0" fillId="0" borderId="96" xfId="0" applyBorder="1" applyAlignment="1">
      <alignment vertical="top" shrinkToFit="1"/>
    </xf>
    <xf numFmtId="0" fontId="0" fillId="0" borderId="97" xfId="0" applyBorder="1" applyAlignment="1">
      <alignment vertical="top" shrinkToFit="1"/>
    </xf>
    <xf numFmtId="0" fontId="36" fillId="29" borderId="44" xfId="0" applyFont="1" applyFill="1" applyBorder="1" applyAlignment="1">
      <alignment horizontal="center"/>
    </xf>
    <xf numFmtId="0" fontId="36" fillId="29" borderId="46" xfId="0" applyFont="1" applyFill="1" applyBorder="1" applyAlignment="1">
      <alignment horizontal="center"/>
    </xf>
    <xf numFmtId="0" fontId="1" fillId="47" borderId="98" xfId="0" applyFont="1" applyFill="1" applyBorder="1" applyAlignment="1">
      <alignment horizontal="left" vertical="top"/>
    </xf>
    <xf numFmtId="0" fontId="1" fillId="47" borderId="99" xfId="0" applyFont="1" applyFill="1" applyBorder="1" applyAlignment="1">
      <alignment horizontal="left" vertical="top"/>
    </xf>
    <xf numFmtId="0" fontId="1" fillId="47" borderId="86" xfId="0" applyFont="1" applyFill="1" applyBorder="1" applyAlignment="1">
      <alignment horizontal="left" vertical="top"/>
    </xf>
    <xf numFmtId="0" fontId="1" fillId="47" borderId="87" xfId="0" applyFont="1" applyFill="1" applyBorder="1" applyAlignment="1">
      <alignment horizontal="left" vertical="top"/>
    </xf>
    <xf numFmtId="0" fontId="38" fillId="47" borderId="0" xfId="87" applyFont="1" applyFill="1" applyBorder="1" applyAlignment="1" applyProtection="1">
      <alignment horizontal="left" vertical="top" wrapText="1"/>
    </xf>
    <xf numFmtId="0" fontId="29" fillId="26" borderId="13" xfId="0" applyFont="1" applyFill="1" applyBorder="1" applyAlignment="1">
      <alignment vertical="top" wrapText="1"/>
    </xf>
    <xf numFmtId="0" fontId="29" fillId="26" borderId="28" xfId="0" applyFont="1" applyFill="1" applyBorder="1" applyAlignment="1">
      <alignment vertical="top" wrapText="1"/>
    </xf>
    <xf numFmtId="0" fontId="1" fillId="46" borderId="19" xfId="0" applyFont="1" applyFill="1" applyBorder="1" applyAlignment="1">
      <alignment horizontal="left" vertical="top" wrapText="1"/>
    </xf>
    <xf numFmtId="0" fontId="1" fillId="2" borderId="73" xfId="0" applyFont="1" applyFill="1" applyBorder="1" applyAlignment="1" applyProtection="1">
      <alignment horizontal="center" vertical="center" wrapText="1"/>
      <protection locked="0"/>
    </xf>
    <xf numFmtId="0" fontId="1" fillId="2" borderId="36" xfId="0" applyFont="1" applyFill="1" applyBorder="1" applyAlignment="1" applyProtection="1">
      <alignment horizontal="center" vertical="center" wrapText="1"/>
      <protection locked="0"/>
    </xf>
    <xf numFmtId="0" fontId="1" fillId="2" borderId="31" xfId="0" applyFont="1" applyFill="1" applyBorder="1" applyAlignment="1" applyProtection="1">
      <alignment horizontal="center" vertical="center" wrapText="1"/>
      <protection locked="0"/>
    </xf>
    <xf numFmtId="0" fontId="1" fillId="2" borderId="23" xfId="0" applyFont="1" applyFill="1" applyBorder="1" applyAlignment="1" applyProtection="1">
      <alignment horizontal="left" vertical="top" wrapText="1"/>
      <protection locked="0"/>
    </xf>
    <xf numFmtId="0" fontId="1" fillId="2" borderId="21" xfId="0" applyFont="1" applyFill="1" applyBorder="1" applyAlignment="1" applyProtection="1">
      <alignment horizontal="left" vertical="top" wrapText="1"/>
      <protection locked="0"/>
    </xf>
    <xf numFmtId="0" fontId="1" fillId="27" borderId="32" xfId="0" applyFont="1" applyFill="1" applyBorder="1" applyAlignment="1" applyProtection="1">
      <alignment horizontal="left" vertical="top" wrapText="1"/>
      <protection locked="0"/>
    </xf>
    <xf numFmtId="0" fontId="1" fillId="27" borderId="28" xfId="0" applyFont="1" applyFill="1" applyBorder="1" applyAlignment="1" applyProtection="1">
      <alignment horizontal="left" vertical="top" wrapText="1"/>
      <protection locked="0"/>
    </xf>
    <xf numFmtId="0" fontId="38" fillId="33" borderId="0" xfId="87" applyFont="1" applyFill="1" applyAlignment="1" applyProtection="1">
      <alignment vertical="top" wrapText="1"/>
    </xf>
    <xf numFmtId="0" fontId="4" fillId="36" borderId="29" xfId="0" applyFont="1" applyFill="1" applyBorder="1" applyAlignment="1">
      <alignment horizontal="left" vertical="top" wrapText="1"/>
    </xf>
    <xf numFmtId="0" fontId="64" fillId="47" borderId="1" xfId="105" applyFont="1" applyFill="1" applyBorder="1" applyAlignment="1">
      <alignment vertical="top" wrapText="1"/>
    </xf>
    <xf numFmtId="0" fontId="64" fillId="47" borderId="2" xfId="105" applyFont="1" applyFill="1" applyBorder="1" applyAlignment="1">
      <alignment vertical="top" wrapText="1"/>
    </xf>
    <xf numFmtId="0" fontId="64" fillId="47" borderId="3" xfId="105" applyFont="1" applyFill="1" applyBorder="1" applyAlignment="1">
      <alignment vertical="top" wrapText="1"/>
    </xf>
    <xf numFmtId="0" fontId="26" fillId="26" borderId="13" xfId="105" applyFont="1" applyFill="1" applyBorder="1" applyAlignment="1">
      <alignment vertical="top" wrapText="1"/>
    </xf>
    <xf numFmtId="0" fontId="63" fillId="0" borderId="13" xfId="105" applyBorder="1" applyAlignment="1">
      <alignment vertical="top" wrapText="1"/>
    </xf>
    <xf numFmtId="0" fontId="4" fillId="26" borderId="0" xfId="105" applyFont="1" applyFill="1" applyAlignment="1">
      <alignment vertical="top" wrapText="1"/>
    </xf>
    <xf numFmtId="0" fontId="63" fillId="0" borderId="0" xfId="105" applyAlignment="1">
      <alignment vertical="top" wrapText="1"/>
    </xf>
    <xf numFmtId="0" fontId="66" fillId="47" borderId="16" xfId="0" applyFont="1" applyFill="1" applyBorder="1" applyAlignment="1">
      <alignment horizontal="left" vertical="top" wrapText="1"/>
    </xf>
    <xf numFmtId="0" fontId="26" fillId="26" borderId="0" xfId="105" applyFont="1" applyFill="1" applyAlignment="1">
      <alignment vertical="top" wrapText="1"/>
    </xf>
    <xf numFmtId="0" fontId="24" fillId="25" borderId="0" xfId="105" applyFont="1" applyFill="1" applyAlignment="1">
      <alignment vertical="top" wrapText="1"/>
    </xf>
    <xf numFmtId="0" fontId="4" fillId="26" borderId="29" xfId="105" applyFont="1" applyFill="1" applyBorder="1" applyAlignment="1">
      <alignment vertical="top" wrapText="1"/>
    </xf>
    <xf numFmtId="0" fontId="36" fillId="29" borderId="1" xfId="105" applyFont="1" applyFill="1" applyBorder="1" applyAlignment="1">
      <alignment horizontal="left"/>
    </xf>
    <xf numFmtId="0" fontId="36" fillId="29" borderId="2" xfId="105" applyFont="1" applyFill="1" applyBorder="1" applyAlignment="1">
      <alignment horizontal="left"/>
    </xf>
    <xf numFmtId="0" fontId="36" fillId="29" borderId="3" xfId="105" applyFont="1" applyFill="1" applyBorder="1" applyAlignment="1">
      <alignment horizontal="left"/>
    </xf>
    <xf numFmtId="0" fontId="1" fillId="26" borderId="2" xfId="105" applyFont="1" applyFill="1" applyBorder="1" applyAlignment="1">
      <alignment horizontal="left" vertical="top" wrapText="1"/>
    </xf>
    <xf numFmtId="0" fontId="1" fillId="26" borderId="3" xfId="105" applyFont="1" applyFill="1" applyBorder="1" applyAlignment="1">
      <alignment horizontal="left" vertical="top" wrapText="1"/>
    </xf>
    <xf numFmtId="0" fontId="4" fillId="26" borderId="13" xfId="105" applyFont="1" applyFill="1" applyBorder="1" applyAlignment="1">
      <alignment vertical="center" wrapText="1"/>
    </xf>
    <xf numFmtId="0" fontId="27" fillId="26" borderId="0" xfId="105" applyFont="1" applyFill="1" applyAlignment="1">
      <alignment vertical="top" wrapText="1"/>
    </xf>
    <xf numFmtId="0" fontId="1" fillId="26" borderId="2" xfId="105" applyFont="1" applyFill="1" applyBorder="1" applyAlignment="1">
      <alignment vertical="top" wrapText="1"/>
    </xf>
    <xf numFmtId="0" fontId="38" fillId="47" borderId="0" xfId="87" applyNumberFormat="1" applyFont="1" applyFill="1" applyAlignment="1" applyProtection="1">
      <alignment vertical="top" wrapText="1"/>
    </xf>
    <xf numFmtId="0" fontId="38" fillId="47" borderId="0" xfId="87" applyFont="1" applyFill="1" applyAlignment="1" applyProtection="1">
      <alignment vertical="top" wrapText="1"/>
    </xf>
    <xf numFmtId="0" fontId="37" fillId="47" borderId="56" xfId="87" applyFill="1" applyBorder="1" applyAlignment="1" applyProtection="1">
      <alignment horizontal="center" vertical="top" wrapText="1"/>
    </xf>
    <xf numFmtId="0" fontId="63" fillId="47" borderId="57" xfId="105" applyFill="1" applyBorder="1" applyAlignment="1">
      <alignment horizontal="center" vertical="top" wrapText="1"/>
    </xf>
    <xf numFmtId="0" fontId="63" fillId="47" borderId="58" xfId="105" applyFill="1" applyBorder="1" applyAlignment="1">
      <alignment horizontal="center" vertical="top" wrapText="1"/>
    </xf>
    <xf numFmtId="0" fontId="23" fillId="26" borderId="0" xfId="105" applyFont="1" applyFill="1" applyAlignment="1">
      <alignment vertical="top" wrapText="1"/>
    </xf>
    <xf numFmtId="0" fontId="4" fillId="47" borderId="41" xfId="105" applyFont="1" applyFill="1" applyBorder="1" applyAlignment="1">
      <alignment horizontal="center" vertical="center" wrapText="1"/>
    </xf>
    <xf numFmtId="0" fontId="1" fillId="47" borderId="42" xfId="105" applyFont="1" applyFill="1" applyBorder="1" applyAlignment="1">
      <alignment horizontal="center" vertical="center" wrapText="1"/>
    </xf>
    <xf numFmtId="0" fontId="1" fillId="47" borderId="43" xfId="105" applyFont="1" applyFill="1" applyBorder="1" applyAlignment="1">
      <alignment horizontal="center" vertical="center" wrapText="1"/>
    </xf>
    <xf numFmtId="0" fontId="63" fillId="47" borderId="47" xfId="105" applyFill="1" applyBorder="1" applyAlignment="1">
      <alignment horizontal="center" vertical="center" wrapText="1"/>
    </xf>
    <xf numFmtId="0" fontId="63" fillId="47" borderId="0" xfId="105" applyFill="1" applyAlignment="1">
      <alignment horizontal="center" vertical="center" wrapText="1"/>
    </xf>
    <xf numFmtId="0" fontId="63" fillId="47" borderId="48" xfId="105" applyFill="1" applyBorder="1" applyAlignment="1">
      <alignment horizontal="center" vertical="center" wrapText="1"/>
    </xf>
    <xf numFmtId="0" fontId="63" fillId="47" borderId="52" xfId="105" applyFill="1" applyBorder="1" applyAlignment="1">
      <alignment horizontal="center" vertical="center" wrapText="1"/>
    </xf>
    <xf numFmtId="0" fontId="63" fillId="47" borderId="53" xfId="105" applyFill="1" applyBorder="1" applyAlignment="1">
      <alignment horizontal="center" vertical="center" wrapText="1"/>
    </xf>
    <xf numFmtId="0" fontId="63" fillId="47" borderId="54" xfId="105" applyFill="1" applyBorder="1" applyAlignment="1">
      <alignment horizontal="center" vertical="center" wrapText="1"/>
    </xf>
    <xf numFmtId="0" fontId="37" fillId="47" borderId="50" xfId="87" applyFill="1" applyBorder="1" applyAlignment="1" applyProtection="1">
      <alignment horizontal="center" vertical="top" wrapText="1"/>
    </xf>
    <xf numFmtId="0" fontId="37" fillId="47" borderId="51" xfId="87" applyFill="1" applyBorder="1" applyAlignment="1" applyProtection="1">
      <alignment horizontal="center" vertical="top" wrapText="1"/>
    </xf>
    <xf numFmtId="0" fontId="37" fillId="47" borderId="55" xfId="87" applyFill="1" applyBorder="1" applyAlignment="1" applyProtection="1">
      <alignment horizontal="center" vertical="top" wrapText="1"/>
    </xf>
    <xf numFmtId="0" fontId="4" fillId="47" borderId="84" xfId="0" applyFont="1" applyFill="1" applyBorder="1" applyAlignment="1">
      <alignment horizontal="center" vertical="center" wrapText="1"/>
    </xf>
    <xf numFmtId="0" fontId="1" fillId="47" borderId="85" xfId="0" applyFont="1" applyFill="1" applyBorder="1" applyAlignment="1">
      <alignment horizontal="center" vertical="center" wrapText="1"/>
    </xf>
    <xf numFmtId="0" fontId="0" fillId="47" borderId="47" xfId="0" applyFill="1" applyBorder="1" applyAlignment="1">
      <alignment horizontal="center" vertical="center" wrapText="1"/>
    </xf>
    <xf numFmtId="0" fontId="0" fillId="47" borderId="0" xfId="0" applyFill="1" applyAlignment="1">
      <alignment horizontal="center" vertical="center" wrapText="1"/>
    </xf>
    <xf numFmtId="0" fontId="0" fillId="47" borderId="48" xfId="0" applyFill="1" applyBorder="1" applyAlignment="1">
      <alignment horizontal="center" vertical="center" wrapText="1"/>
    </xf>
    <xf numFmtId="0" fontId="0" fillId="47" borderId="52" xfId="0" applyFill="1" applyBorder="1" applyAlignment="1">
      <alignment horizontal="center" vertical="center" wrapText="1"/>
    </xf>
    <xf numFmtId="0" fontId="0" fillId="47" borderId="86" xfId="0" applyFill="1" applyBorder="1" applyAlignment="1">
      <alignment horizontal="center" vertical="center" wrapText="1"/>
    </xf>
    <xf numFmtId="0" fontId="0" fillId="47" borderId="87" xfId="0" applyFill="1" applyBorder="1" applyAlignment="1">
      <alignment horizontal="center" vertical="center" wrapText="1"/>
    </xf>
    <xf numFmtId="0" fontId="0" fillId="47" borderId="0" xfId="0" applyFill="1" applyAlignment="1">
      <alignment horizontal="center" vertical="top" wrapText="1"/>
    </xf>
    <xf numFmtId="0" fontId="1" fillId="44" borderId="22" xfId="0" applyFont="1" applyFill="1" applyBorder="1" applyAlignment="1" applyProtection="1">
      <alignment horizontal="left" vertical="top"/>
      <protection locked="0"/>
    </xf>
    <xf numFmtId="0" fontId="0" fillId="44" borderId="23" xfId="0" applyFill="1" applyBorder="1" applyAlignment="1" applyProtection="1">
      <alignment horizontal="left" vertical="top"/>
      <protection locked="0"/>
    </xf>
    <xf numFmtId="0" fontId="1" fillId="44" borderId="24" xfId="0" applyFont="1" applyFill="1" applyBorder="1" applyAlignment="1" applyProtection="1">
      <alignment horizontal="left" vertical="top"/>
      <protection locked="0"/>
    </xf>
    <xf numFmtId="0" fontId="0" fillId="44" borderId="22" xfId="0" applyFill="1" applyBorder="1" applyAlignment="1" applyProtection="1">
      <alignment horizontal="left" vertical="top"/>
      <protection locked="0"/>
    </xf>
    <xf numFmtId="0" fontId="24" fillId="25" borderId="0" xfId="0" applyFont="1" applyFill="1" applyAlignment="1">
      <alignment vertical="top" wrapText="1"/>
    </xf>
    <xf numFmtId="0" fontId="27" fillId="26" borderId="0" xfId="0" applyFont="1" applyFill="1" applyAlignment="1">
      <alignment vertical="top" wrapText="1"/>
    </xf>
    <xf numFmtId="0" fontId="1" fillId="44" borderId="14" xfId="0" applyFont="1" applyFill="1" applyBorder="1" applyAlignment="1" applyProtection="1">
      <alignment horizontal="left" vertical="top"/>
      <protection locked="0"/>
    </xf>
    <xf numFmtId="0" fontId="0" fillId="44" borderId="21" xfId="0" applyFill="1" applyBorder="1" applyAlignment="1" applyProtection="1">
      <alignment horizontal="left" vertical="top"/>
      <protection locked="0"/>
    </xf>
    <xf numFmtId="0" fontId="1" fillId="44" borderId="30" xfId="0" applyFont="1" applyFill="1" applyBorder="1" applyAlignment="1" applyProtection="1">
      <alignment horizontal="left" vertical="top"/>
      <protection locked="0"/>
    </xf>
    <xf numFmtId="0" fontId="0" fillId="44" borderId="14" xfId="0" applyFill="1" applyBorder="1" applyAlignment="1" applyProtection="1">
      <alignment horizontal="left" vertical="top"/>
      <protection locked="0"/>
    </xf>
    <xf numFmtId="0" fontId="27" fillId="26" borderId="13" xfId="0" applyFont="1" applyFill="1" applyBorder="1" applyAlignment="1">
      <alignment horizontal="left" vertical="top" wrapText="1"/>
    </xf>
    <xf numFmtId="0" fontId="1" fillId="44" borderId="25" xfId="0" applyFont="1" applyFill="1" applyBorder="1" applyAlignment="1" applyProtection="1">
      <alignment horizontal="left" vertical="top"/>
      <protection locked="0"/>
    </xf>
    <xf numFmtId="0" fontId="0" fillId="44" borderId="26" xfId="0" applyFill="1" applyBorder="1" applyAlignment="1" applyProtection="1">
      <alignment horizontal="left" vertical="top"/>
      <protection locked="0"/>
    </xf>
    <xf numFmtId="0" fontId="1" fillId="44" borderId="27" xfId="0" applyFont="1" applyFill="1" applyBorder="1" applyAlignment="1" applyProtection="1">
      <alignment horizontal="left" vertical="top"/>
      <protection locked="0"/>
    </xf>
    <xf numFmtId="0" fontId="0" fillId="44" borderId="25" xfId="0" applyFill="1" applyBorder="1" applyAlignment="1" applyProtection="1">
      <alignment horizontal="left" vertical="top"/>
      <protection locked="0"/>
    </xf>
  </cellXfs>
  <cellStyles count="107">
    <cellStyle name="20% - Accent1" xfId="2"/>
    <cellStyle name="20% - Accent1 2" xfId="100"/>
    <cellStyle name="20% - Accent2" xfId="3"/>
    <cellStyle name="20% - Accent2 2" xfId="99"/>
    <cellStyle name="20% - Accent3" xfId="4"/>
    <cellStyle name="20% - Accent3 2" xfId="98"/>
    <cellStyle name="20% - Accent4" xfId="5"/>
    <cellStyle name="20% - Accent4 2" xfId="97"/>
    <cellStyle name="20% - Accent5" xfId="6"/>
    <cellStyle name="20% - Accent5 2" xfId="96"/>
    <cellStyle name="20% - Accent6" xfId="7"/>
    <cellStyle name="20% - Accent6 2" xfId="95"/>
    <cellStyle name="20% - Akzent1" xfId="8"/>
    <cellStyle name="20% - Akzent2" xfId="9"/>
    <cellStyle name="20% - Akzent3" xfId="10"/>
    <cellStyle name="20% - Akzent4" xfId="11"/>
    <cellStyle name="20% - Akzent5" xfId="12"/>
    <cellStyle name="20% - Akzent6" xfId="13"/>
    <cellStyle name="40% - Accent1" xfId="14"/>
    <cellStyle name="40% - Accent1 2" xfId="94"/>
    <cellStyle name="40% - Accent2" xfId="15"/>
    <cellStyle name="40% - Accent2 2" xfId="93"/>
    <cellStyle name="40% - Accent3" xfId="16"/>
    <cellStyle name="40% - Accent3 2" xfId="92"/>
    <cellStyle name="40% - Accent4" xfId="17"/>
    <cellStyle name="40% - Accent4 2" xfId="91"/>
    <cellStyle name="40% - Accent5" xfId="18"/>
    <cellStyle name="40% - Accent5 2" xfId="90"/>
    <cellStyle name="40% - Accent6" xfId="19"/>
    <cellStyle name="40% - Accent6 2" xfId="89"/>
    <cellStyle name="40% - Akzent1" xfId="20"/>
    <cellStyle name="40% - Akzent2" xfId="21"/>
    <cellStyle name="40% - Akzent3" xfId="22"/>
    <cellStyle name="40% - Akzent4" xfId="23"/>
    <cellStyle name="40% - Akzent5" xfId="24"/>
    <cellStyle name="40% - Akzent6" xfId="25"/>
    <cellStyle name="5x indented GHG Textfiels" xfId="88"/>
    <cellStyle name="60% - Accent1" xfId="26"/>
    <cellStyle name="60% - Accent2" xfId="27"/>
    <cellStyle name="60% - Accent3" xfId="28"/>
    <cellStyle name="60% - Accent4" xfId="29"/>
    <cellStyle name="60% - Accent5" xfId="30"/>
    <cellStyle name="60% - Accent6" xfId="31"/>
    <cellStyle name="60% - Akzent1" xfId="32"/>
    <cellStyle name="60% - Akzent2" xfId="33"/>
    <cellStyle name="60% - Akzent3" xfId="34"/>
    <cellStyle name="60% - Akzent4" xfId="35"/>
    <cellStyle name="60% - Akzent5" xfId="36"/>
    <cellStyle name="60% - Akzent6" xfId="37"/>
    <cellStyle name="Accent1" xfId="38"/>
    <cellStyle name="Accent2" xfId="39"/>
    <cellStyle name="Accent3" xfId="40"/>
    <cellStyle name="Accent4" xfId="41"/>
    <cellStyle name="Accent5" xfId="42"/>
    <cellStyle name="Accent6" xfId="43"/>
    <cellStyle name="Akzent1 2" xfId="44"/>
    <cellStyle name="Akzent2 2" xfId="45"/>
    <cellStyle name="Akzent3 2" xfId="46"/>
    <cellStyle name="Akzent4 2" xfId="47"/>
    <cellStyle name="Akzent5 2" xfId="48"/>
    <cellStyle name="Akzent6 2" xfId="49"/>
    <cellStyle name="Ausgabe 2" xfId="50"/>
    <cellStyle name="Bad" xfId="51"/>
    <cellStyle name="Berechnung 2" xfId="52"/>
    <cellStyle name="Calculation" xfId="53"/>
    <cellStyle name="Check Cell" xfId="54"/>
    <cellStyle name="Eingabe 2" xfId="55"/>
    <cellStyle name="Ergebnis 2" xfId="56"/>
    <cellStyle name="Erklärender Text 2" xfId="57"/>
    <cellStyle name="Explanatory Text" xfId="58"/>
    <cellStyle name="Good" xfId="59"/>
    <cellStyle name="Gut 2" xfId="60"/>
    <cellStyle name="Heading 1" xfId="61"/>
    <cellStyle name="Heading 2" xfId="62"/>
    <cellStyle name="Heading 3" xfId="63"/>
    <cellStyle name="Heading 4" xfId="64"/>
    <cellStyle name="Input" xfId="65"/>
    <cellStyle name="Link" xfId="87" builtinId="8"/>
    <cellStyle name="Linked Cell" xfId="66"/>
    <cellStyle name="Neutral 2" xfId="67"/>
    <cellStyle name="Note" xfId="68"/>
    <cellStyle name="Note 2" xfId="84"/>
    <cellStyle name="Notiz 2" xfId="69"/>
    <cellStyle name="Output" xfId="70"/>
    <cellStyle name="Prozent 2" xfId="71"/>
    <cellStyle name="Prozent 2 2" xfId="101"/>
    <cellStyle name="Prozent 3" xfId="85"/>
    <cellStyle name="Schlecht 2" xfId="72"/>
    <cellStyle name="Standard" xfId="0" builtinId="0"/>
    <cellStyle name="Standard 2" xfId="1"/>
    <cellStyle name="Standard 3" xfId="86"/>
    <cellStyle name="Standard 3 2" xfId="102"/>
    <cellStyle name="Standard 4" xfId="104"/>
    <cellStyle name="Standard 5" xfId="105"/>
    <cellStyle name="Standard_Outline NIMs template 10-09-30" xfId="106"/>
    <cellStyle name="Title" xfId="73"/>
    <cellStyle name="Total" xfId="74"/>
    <cellStyle name="Überschrift 1 2" xfId="76"/>
    <cellStyle name="Überschrift 2 2" xfId="77"/>
    <cellStyle name="Überschrift 3 2" xfId="78"/>
    <cellStyle name="Überschrift 4 2" xfId="79"/>
    <cellStyle name="Überschrift 5" xfId="75"/>
    <cellStyle name="Verknüpfte Zelle 2" xfId="80"/>
    <cellStyle name="Warnender Text 2" xfId="81"/>
    <cellStyle name="Warning Text" xfId="82"/>
    <cellStyle name="Zelle überprüfen 2" xfId="83"/>
    <cellStyle name="Обычный_CRF2002 (1)" xfId="103"/>
  </cellStyles>
  <dxfs count="228">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rgb="FFFF000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indexed="10"/>
        </patternFill>
      </fill>
    </dxf>
    <dxf>
      <fill>
        <patternFill>
          <bgColor indexed="10"/>
        </patternFill>
      </fill>
    </dxf>
    <dxf>
      <fill>
        <patternFill patternType="lightUp">
          <bgColor auto="1"/>
        </patternFill>
      </fill>
    </dxf>
    <dxf>
      <fill>
        <patternFill patternType="lightUp">
          <bgColor auto="1"/>
        </patternFill>
      </fill>
    </dxf>
    <dxf>
      <fill>
        <patternFill patternType="lightUp">
          <fgColor auto="1"/>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fgColor auto="1"/>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fgColor auto="1"/>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fgColor auto="1"/>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fgColor auto="1"/>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fgColor auto="1"/>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fgColor auto="1"/>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fgColor auto="1"/>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fgColor auto="1"/>
          <bgColor theme="0"/>
        </patternFill>
      </fill>
    </dxf>
    <dxf>
      <fill>
        <patternFill patternType="lightUp">
          <bgColor auto="1"/>
        </patternFill>
      </fill>
    </dxf>
    <dxf>
      <fill>
        <patternFill>
          <bgColor rgb="FFFFFFCC"/>
        </patternFill>
      </fill>
    </dxf>
    <dxf>
      <fill>
        <patternFill patternType="lightUp">
          <bgColor auto="1"/>
        </patternFill>
      </fill>
    </dxf>
    <dxf>
      <fill>
        <patternFill>
          <bgColor rgb="FFFFFFCC"/>
        </patternFill>
      </fill>
    </dxf>
    <dxf>
      <fill>
        <patternFill patternType="lightUp">
          <bgColor auto="1"/>
        </patternFill>
      </fill>
    </dxf>
    <dxf>
      <fill>
        <patternFill>
          <bgColor rgb="FFFFFFCC"/>
        </patternFill>
      </fill>
    </dxf>
    <dxf>
      <fill>
        <patternFill patternType="lightUp">
          <bgColor auto="1"/>
        </patternFill>
      </fill>
    </dxf>
    <dxf>
      <fill>
        <patternFill>
          <bgColor rgb="FFFFFFCC"/>
        </patternFill>
      </fill>
    </dxf>
    <dxf>
      <fill>
        <patternFill patternType="lightUp">
          <bgColor auto="1"/>
        </patternFill>
      </fill>
    </dxf>
    <dxf>
      <fill>
        <patternFill>
          <bgColor rgb="FFFFFFCC"/>
        </patternFill>
      </fill>
    </dxf>
    <dxf>
      <fill>
        <patternFill patternType="lightUp">
          <bgColor auto="1"/>
        </patternFill>
      </fill>
    </dxf>
    <dxf>
      <fill>
        <patternFill>
          <bgColor rgb="FFFFFFCC"/>
        </patternFill>
      </fill>
    </dxf>
    <dxf>
      <fill>
        <patternFill patternType="lightUp">
          <bgColor auto="1"/>
        </patternFill>
      </fill>
    </dxf>
    <dxf>
      <fill>
        <patternFill>
          <bgColor rgb="FFFFFFCC"/>
        </patternFill>
      </fill>
    </dxf>
    <dxf>
      <fill>
        <patternFill patternType="lightUp">
          <bgColor auto="1"/>
        </patternFill>
      </fill>
    </dxf>
    <dxf>
      <fill>
        <patternFill>
          <bgColor rgb="FFFFFFCC"/>
        </patternFill>
      </fill>
    </dxf>
    <dxf>
      <fill>
        <patternFill patternType="lightUp">
          <bgColor auto="1"/>
        </patternFill>
      </fill>
    </dxf>
    <dxf>
      <fill>
        <patternFill>
          <bgColor rgb="FFFFFFCC"/>
        </patternFill>
      </fill>
    </dxf>
    <dxf>
      <fill>
        <patternFill patternType="lightUp">
          <bgColor auto="1"/>
        </patternFill>
      </fill>
    </dxf>
    <dxf>
      <fill>
        <patternFill>
          <bgColor rgb="FFFFFFCC"/>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rgb="FFFF000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rgb="FFFF0000"/>
        </patternFill>
      </fill>
    </dxf>
    <dxf>
      <fill>
        <patternFill patternType="lightUp">
          <bgColor auto="1"/>
        </patternFill>
      </fill>
    </dxf>
    <dxf>
      <fill>
        <patternFill patternType="lightUp"/>
      </fill>
    </dxf>
    <dxf>
      <fill>
        <patternFill patternType="lightUp">
          <bgColor auto="1"/>
        </patternFill>
      </fill>
    </dxf>
    <dxf>
      <fill>
        <patternFill patternType="lightUp"/>
      </fill>
    </dxf>
    <dxf>
      <fill>
        <patternFill patternType="lightUp">
          <bgColor auto="1"/>
        </patternFill>
      </fill>
    </dxf>
    <dxf>
      <fill>
        <patternFill patternType="lightUp"/>
      </fill>
    </dxf>
    <dxf>
      <fill>
        <patternFill patternType="lightUp">
          <bgColor auto="1"/>
        </patternFill>
      </fill>
    </dxf>
    <dxf>
      <fill>
        <patternFill patternType="lightUp"/>
      </fill>
    </dxf>
    <dxf>
      <fill>
        <patternFill patternType="lightUp">
          <bgColor auto="1"/>
        </patternFill>
      </fill>
    </dxf>
    <dxf>
      <fill>
        <patternFill patternType="lightUp"/>
      </fill>
    </dxf>
    <dxf>
      <fill>
        <patternFill patternType="lightUp">
          <bgColor auto="1"/>
        </patternFill>
      </fill>
    </dxf>
    <dxf>
      <fill>
        <patternFill patternType="lightUp"/>
      </fill>
    </dxf>
    <dxf>
      <fill>
        <patternFill patternType="lightUp">
          <bgColor auto="1"/>
        </patternFill>
      </fill>
    </dxf>
    <dxf>
      <fill>
        <patternFill patternType="lightUp"/>
      </fill>
    </dxf>
    <dxf>
      <fill>
        <patternFill patternType="lightUp">
          <bgColor auto="1"/>
        </patternFill>
      </fill>
    </dxf>
    <dxf>
      <fill>
        <patternFill patternType="lightUp"/>
      </fill>
    </dxf>
    <dxf>
      <fill>
        <patternFill patternType="lightUp">
          <bgColor auto="1"/>
        </patternFill>
      </fill>
    </dxf>
    <dxf>
      <fill>
        <patternFill patternType="lightUp">
          <bgColor auto="1"/>
        </patternFill>
      </fill>
    </dxf>
    <dxf>
      <fill>
        <patternFill patternType="lightUp"/>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bgColor auto="1"/>
        </patternFill>
      </fill>
    </dxf>
    <dxf>
      <fill>
        <patternFill>
          <bgColor indexed="1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indexed="10"/>
        </patternFill>
      </fill>
    </dxf>
    <dxf>
      <fill>
        <patternFill>
          <bgColor indexed="10"/>
        </patternFill>
      </fill>
    </dxf>
    <dxf>
      <fill>
        <patternFill>
          <bgColor indexed="13"/>
        </patternFill>
      </fill>
    </dxf>
    <dxf>
      <fill>
        <patternFill patternType="lightUp">
          <fgColor indexed="64"/>
          <bgColor indexed="9"/>
        </patternFill>
      </fill>
    </dxf>
    <dxf>
      <fill>
        <patternFill>
          <bgColor indexed="26"/>
        </patternFill>
      </fill>
    </dxf>
    <dxf>
      <fill>
        <patternFill>
          <bgColor indexed="10"/>
        </patternFill>
      </fill>
    </dxf>
  </dxfs>
  <tableStyles count="0" defaultTableStyle="TableStyleMedium2" defaultPivotStyle="PivotStyleLight16"/>
  <colors>
    <mruColors>
      <color rgb="FFCCFFFF"/>
      <color rgb="FFCCFFCC"/>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E_Fall-backApproach"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heller\AppData\Local\Microsoft\Windows\INetCache\Content.Outlook\BBYT2F64\policy_ets_allocation_mmp_template_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_Fall-backApproach"/>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_Contents"/>
      <sheetName val="b_Guidelines &amp; conditions"/>
      <sheetName val="A_VersionMMP"/>
      <sheetName val="B_InstallationData"/>
      <sheetName val="C_InstallationDescription"/>
      <sheetName val="D_MethodsProcedures"/>
      <sheetName val="E_EnergyFlows"/>
      <sheetName val="F_ProductBM"/>
      <sheetName val="G_Fall-back"/>
      <sheetName val="H_SpecialBM"/>
      <sheetName val="I_MSspecific"/>
      <sheetName val="J_Comments"/>
      <sheetName val="EUwideConstants"/>
      <sheetName val="MSParameters"/>
      <sheetName val="Translations"/>
      <sheetName val="VersionDocument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A1" t="str">
            <v>No.</v>
          </cell>
          <cell r="B1" t="str">
            <v>TEXT (Language Version)</v>
          </cell>
        </row>
        <row r="2">
          <cell r="A2">
            <v>1</v>
          </cell>
          <cell r="B2" t="str">
            <v>Navigation area:</v>
          </cell>
        </row>
        <row r="3">
          <cell r="A3">
            <v>2</v>
          </cell>
          <cell r="B3" t="str">
            <v>Next sheet</v>
          </cell>
        </row>
        <row r="4">
          <cell r="A4">
            <v>3</v>
          </cell>
          <cell r="B4" t="str">
            <v>Top of sheet</v>
          </cell>
        </row>
        <row r="5">
          <cell r="A5">
            <v>4</v>
          </cell>
          <cell r="B5" t="str">
            <v>End of sheet</v>
          </cell>
        </row>
        <row r="6">
          <cell r="A6">
            <v>5</v>
          </cell>
          <cell r="B6" t="str">
            <v>MONITORING METHODOLOGY PLAN for Phase 4 of the EU ETS</v>
          </cell>
        </row>
        <row r="7">
          <cell r="A7">
            <v>6</v>
          </cell>
          <cell r="B7" t="str">
            <v>CONTENTS</v>
          </cell>
        </row>
        <row r="8">
          <cell r="A8">
            <v>7</v>
          </cell>
          <cell r="B8" t="str">
            <v>GUIDELINES AND CONDITIONS</v>
          </cell>
        </row>
        <row r="9">
          <cell r="A9">
            <v>8</v>
          </cell>
          <cell r="B9" t="str">
            <v>Language version:</v>
          </cell>
        </row>
        <row r="10">
          <cell r="A10">
            <v>9</v>
          </cell>
          <cell r="B10" t="str">
            <v>Reference filename:</v>
          </cell>
        </row>
        <row r="11">
          <cell r="A11">
            <v>10</v>
          </cell>
          <cell r="B11" t="str">
            <v>Information about this file:</v>
          </cell>
        </row>
        <row r="12">
          <cell r="A12">
            <v>11</v>
          </cell>
          <cell r="B12" t="str">
            <v>Installation name:</v>
          </cell>
        </row>
        <row r="13">
          <cell r="A13">
            <v>12</v>
          </cell>
          <cell r="B13" t="str">
            <v>Unique Installation Identifier:</v>
          </cell>
        </row>
        <row r="14">
          <cell r="A14">
            <v>13</v>
          </cell>
          <cell r="B14" t="str">
            <v>Reference date:</v>
          </cell>
        </row>
        <row r="15">
          <cell r="A15">
            <v>14</v>
          </cell>
          <cell r="B15" t="str">
            <v>If your competent authority requires you to hand in a signed paper copy of the report, please use the space below for signature:</v>
          </cell>
        </row>
        <row r="16">
          <cell r="A16">
            <v>15</v>
          </cell>
          <cell r="B16" t="str">
            <v>Date</v>
          </cell>
        </row>
        <row r="17">
          <cell r="A17">
            <v>16</v>
          </cell>
          <cell r="B17" t="str">
            <v>Name and Signature of 
legally responsible person</v>
          </cell>
        </row>
        <row r="18">
          <cell r="A18">
            <v>17</v>
          </cell>
          <cell r="B18" t="str">
            <v>Table of contents</v>
          </cell>
        </row>
        <row r="19">
          <cell r="A19">
            <v>18</v>
          </cell>
          <cell r="B19" t="str">
            <v>Previous sheet</v>
          </cell>
        </row>
        <row r="20">
          <cell r="A20">
            <v>19</v>
          </cell>
          <cell r="B20" t="str">
            <v>General Information on this Template</v>
          </cell>
        </row>
        <row r="21">
          <cell r="A21">
            <v>20</v>
          </cell>
          <cell r="B21" t="str">
            <v>Directive 2003/87/EC, as amended most recently by Directive 2018/410/EU (hereinafter "the EU ETS Directive") requires Member States to allocate allowances for free to installations based on Community-wide and fully-harmonised rules (Article 10a(1)). The Directive can be downloaded from:</v>
          </cell>
        </row>
        <row r="22">
          <cell r="A22">
            <v>21</v>
          </cell>
          <cell r="B22" t="str">
            <v>https://eur-lex.europa.eu/eli/dir/2003/87/2018-04-08</v>
          </cell>
        </row>
        <row r="23">
          <cell r="A23">
            <v>22</v>
          </cell>
          <cell r="B23" t="str">
            <v xml:space="preserve">These Free Allocation Rules (hereinafter "the FAR") are contained in the Commission Delegated Regulation (EU) 2019/331 of 19 December 2018 determining transitional Union-wide rules for harmonised free allocation of emission allowances pursuant to Article 10a of Directive 2003/87/EC of the European Parliament and of the Council. They can be downloaded from: </v>
          </cell>
        </row>
        <row r="24">
          <cell r="A24">
            <v>23</v>
          </cell>
          <cell r="B24" t="str">
            <v>http://data.europa.eu/eli/reg_del/2019/331/oj</v>
          </cell>
        </row>
        <row r="25">
          <cell r="A25">
            <v>24</v>
          </cell>
          <cell r="B25" t="str">
            <v>An essential element of the FAR is a data collection to be carried out by Member States for which operators have to prepare a monitoring methodology plan (MMP) pursuant to Article 8 of the FAR.</v>
          </cell>
        </row>
        <row r="26">
          <cell r="A26">
            <v>25</v>
          </cell>
          <cell r="B26" t="str">
            <v xml:space="preserve">This is a template for the MMP and has been developed on behalf of the Commission by its consultants (Umweltbundesamt GmbH Austria and SQ Consult).
The views expressed in this file represent the views of the authors and not necessarily those of the European Commission. </v>
          </cell>
        </row>
        <row r="27">
          <cell r="A27">
            <v>26</v>
          </cell>
          <cell r="B27" t="str">
            <v>This is the first published (final) version of 4 March 2019.</v>
          </cell>
        </row>
        <row r="28">
          <cell r="A28">
            <v>27</v>
          </cell>
          <cell r="B28" t="str">
            <v>How to use this file</v>
          </cell>
        </row>
        <row r="29">
          <cell r="A29">
            <v>28</v>
          </cell>
          <cell r="B29" t="str">
            <v>Automatic calculation (to be found in the menu Formula/Calculation options) must be turned on.</v>
          </cell>
        </row>
        <row r="30">
          <cell r="A30">
            <v>29</v>
          </cell>
          <cell r="B30" t="str">
            <v xml:space="preserve">It is recommended that you go through the file from start to end. There are a few functions which will guide you through the form which depend on previous input, such as cells changing colour if an input is not needed (see colour codes below). </v>
          </cell>
        </row>
        <row r="31">
          <cell r="A31">
            <v>30</v>
          </cell>
          <cell r="B31" t="str">
            <v>In several fields you can choose from predefined inputs. For selecting from such a "drop-down list" either click with the mouse on the small arrow appearing at the right border of the cell, or press "Alt-CursorDown" when you have selected the cell. Some fields allow you to input your own text even if such a drop-down list exists. This is the case when drop-down lists contain empty list entries.</v>
          </cell>
        </row>
        <row r="32">
          <cell r="A32">
            <v>31</v>
          </cell>
          <cell r="B32" t="str">
            <v>Error messages will occur sometimes when data entries are incomplete. However, the non-appearance of error messages is not a guarantee for correct calculations, as not always a data completeness test is possible. If no result appears in a green field, it can be assumed that some data is still missing.</v>
          </cell>
        </row>
        <row r="33">
          <cell r="A33">
            <v>32</v>
          </cell>
          <cell r="B33" t="str">
            <v>Special care must be taken of consistency of data with the units displayed.</v>
          </cell>
        </row>
        <row r="34">
          <cell r="A34">
            <v>33</v>
          </cell>
          <cell r="B34" t="str">
            <v>Error messages are often very short due to the little place available. The most important ones are:</v>
          </cell>
        </row>
        <row r="35">
          <cell r="A35">
            <v>34</v>
          </cell>
          <cell r="B35" t="str">
            <v>incomplete!</v>
          </cell>
        </row>
        <row r="36">
          <cell r="A36">
            <v>35</v>
          </cell>
          <cell r="B36" t="str">
            <v>Means that data is not sufficient for calculation (e.g. an emission factor is missing in one year).</v>
          </cell>
        </row>
        <row r="37">
          <cell r="A37">
            <v>36</v>
          </cell>
          <cell r="B37" t="str">
            <v>inconsistent!</v>
          </cell>
        </row>
        <row r="38">
          <cell r="A38">
            <v>37</v>
          </cell>
          <cell r="B38" t="str">
            <v>The units selected are inconsistent, and calculations based upon related inputs will give wrong results.</v>
          </cell>
        </row>
        <row r="39">
          <cell r="A39">
            <v>38</v>
          </cell>
          <cell r="B39" t="str">
            <v>negative!</v>
          </cell>
        </row>
        <row r="40">
          <cell r="A40">
            <v>39</v>
          </cell>
          <cell r="B40" t="str">
            <v>In this calculation no negative values are allowed.</v>
          </cell>
        </row>
        <row r="41">
          <cell r="A41">
            <v>40</v>
          </cell>
          <cell r="B41" t="str">
            <v>Manual input!</v>
          </cell>
        </row>
        <row r="42">
          <cell r="A42">
            <v>41</v>
          </cell>
          <cell r="B42" t="str">
            <v>Means that data has to be entered manually in a case where automatic calculation of a parameter is not possible.</v>
          </cell>
        </row>
        <row r="43">
          <cell r="A43">
            <v>42</v>
          </cell>
          <cell r="B43" t="str">
            <v>Input in A.III.3 !</v>
          </cell>
        </row>
        <row r="44">
          <cell r="A44">
            <v>43</v>
          </cell>
          <cell r="B44" t="str">
            <v>These are references to document sections. This means that data in the referenced sections are missing.</v>
          </cell>
        </row>
        <row r="45">
          <cell r="A45">
            <v>44</v>
          </cell>
          <cell r="B45" t="str">
            <v>Colour codes and fonts:</v>
          </cell>
        </row>
        <row r="46">
          <cell r="A46">
            <v>45</v>
          </cell>
          <cell r="B46" t="str">
            <v>Black bold text:</v>
          </cell>
        </row>
        <row r="47">
          <cell r="A47">
            <v>46</v>
          </cell>
          <cell r="B47" t="str">
            <v>This is text describing the input required.</v>
          </cell>
        </row>
        <row r="48">
          <cell r="A48">
            <v>47</v>
          </cell>
          <cell r="B48" t="str">
            <v>Smaller italic text:</v>
          </cell>
        </row>
        <row r="49">
          <cell r="A49">
            <v>48</v>
          </cell>
          <cell r="B49" t="str">
            <v xml:space="preserve">This text gives further explanations. </v>
          </cell>
        </row>
        <row r="50">
          <cell r="A50">
            <v>49</v>
          </cell>
          <cell r="B50" t="str">
            <v>Yellow fields indicate mandatory inputs. However, if the topic is not relevant for the installation, no input is required.</v>
          </cell>
        </row>
        <row r="51">
          <cell r="A51">
            <v>50</v>
          </cell>
          <cell r="B51" t="str">
            <v>Light yellow fields indicate that an input is optional.</v>
          </cell>
        </row>
        <row r="52">
          <cell r="A52">
            <v>51</v>
          </cell>
          <cell r="B52" t="str">
            <v>Green fields show automatically calculated results. Red text indicates error messages (missing data etc).</v>
          </cell>
        </row>
        <row r="53">
          <cell r="A53">
            <v>52</v>
          </cell>
          <cell r="B53" t="str">
            <v>Shaded fields indicate that an input in another field makes the input here irrelevant.</v>
          </cell>
        </row>
        <row r="54">
          <cell r="A54">
            <v>53</v>
          </cell>
          <cell r="B54" t="str">
            <v>Grey shaded areas should be filled by Member States before publishing customized version of the template.</v>
          </cell>
        </row>
        <row r="55">
          <cell r="A55">
            <v>54</v>
          </cell>
          <cell r="B55" t="str">
            <v>Light grey areas are dedicated for navigation and hyperlinks.</v>
          </cell>
        </row>
        <row r="56">
          <cell r="A56">
            <v>55</v>
          </cell>
          <cell r="B56" t="str">
            <v>Navigation panels on top of each sheet provide hyperlinks for quick jumps to individual input sections. The first line ("Table of contents", "Previous sheet", "next sheet", "Summary") and the points "Top of sheet" and "End of sheet" are the same for all sheets. Depending on the sheet, further menu items are added. If the background colour of one of the hyperlink areas turns red, this indicates that data is missing in the related section (not in all sheets).</v>
          </cell>
        </row>
        <row r="57">
          <cell r="A57">
            <v>56</v>
          </cell>
          <cell r="B57" t="str">
            <v>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v>
          </cell>
        </row>
        <row r="58">
          <cell r="A58">
            <v>57</v>
          </cell>
          <cell r="B58" t="str">
            <v>In order to protect formulae against unintended modifications, which usually lead to wrong and misleading results, 
it is of utmost importance NOT TO USE the CUT &amp; PASTE.
If you want to move data, first COPY and PASTE them, and thereafter delete the unwanted data in the old (wrong) place.</v>
          </cell>
        </row>
        <row r="59">
          <cell r="A59">
            <v>58</v>
          </cell>
          <cell r="B59" t="str">
            <v>Data fields have not been optimized for numerical and other formats. However, sheet protection has been limited so as to allow you to use your own formats. In particular, you may decide about the number of decimal places displayed. The number of places is in principle independend from the precision of calculation. In principle the option "Precision as displayed" of MS Excel should be deactivated. For more details, consult MS Excel's "Help" function on this topic.</v>
          </cell>
        </row>
        <row r="60">
          <cell r="A60">
            <v>59</v>
          </cell>
          <cell r="B60" t="str">
            <v>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operator of an ETS installation) to ensure that correct data is reported to the competent authority.</v>
          </cell>
        </row>
        <row r="61">
          <cell r="A61">
            <v>60</v>
          </cell>
          <cell r="B61" t="str">
            <v>Member State specific information:</v>
          </cell>
        </row>
        <row r="62">
          <cell r="A62">
            <v>61</v>
          </cell>
          <cell r="B62" t="str">
            <v>This Report must be submitted to your Competent Authority to the following address:</v>
          </cell>
        </row>
        <row r="63">
          <cell r="A63">
            <v>62</v>
          </cell>
          <cell r="B63" t="str">
            <v>Detail address to be provided by the Member State</v>
          </cell>
        </row>
        <row r="64">
          <cell r="A64">
            <v>63</v>
          </cell>
          <cell r="B64" t="str">
            <v>Information sources:</v>
          </cell>
        </row>
        <row r="65">
          <cell r="A65">
            <v>64</v>
          </cell>
          <cell r="B65" t="str">
            <v>EU Websites:</v>
          </cell>
        </row>
        <row r="66">
          <cell r="A66">
            <v>65</v>
          </cell>
          <cell r="B66" t="str">
            <v>EU-Legislation:</v>
          </cell>
        </row>
        <row r="67">
          <cell r="A67">
            <v>66</v>
          </cell>
          <cell r="B67" t="str">
            <v xml:space="preserve">http://eur-lex.europa.eu/en/index.htm </v>
          </cell>
        </row>
        <row r="68">
          <cell r="A68">
            <v>67</v>
          </cell>
          <cell r="B68" t="str">
            <v>EU ETS general:</v>
          </cell>
        </row>
        <row r="69">
          <cell r="A69">
            <v>68</v>
          </cell>
          <cell r="B69" t="str">
            <v>http://ec.europa.eu/clima/policies/ets/index_en.htm</v>
          </cell>
        </row>
        <row r="70">
          <cell r="A70">
            <v>69</v>
          </cell>
          <cell r="B70" t="str">
            <v>Other Websites:</v>
          </cell>
        </row>
        <row r="71">
          <cell r="A71">
            <v>70</v>
          </cell>
          <cell r="B71" t="str">
            <v>&lt;to be provided by Member State&gt;</v>
          </cell>
        </row>
        <row r="72">
          <cell r="A72">
            <v>71</v>
          </cell>
          <cell r="B72" t="str">
            <v>Helpdesk:</v>
          </cell>
        </row>
        <row r="73">
          <cell r="A73">
            <v>72</v>
          </cell>
          <cell r="B73" t="str">
            <v>&lt;to be provided by Member State, if relevant&gt;</v>
          </cell>
        </row>
        <row r="74">
          <cell r="A74">
            <v>73</v>
          </cell>
          <cell r="B74" t="str">
            <v>Further guidance as provided by the Member State:</v>
          </cell>
        </row>
        <row r="75">
          <cell r="A75">
            <v>74</v>
          </cell>
          <cell r="B75" t="str">
            <v xml:space="preserve">&lt;&lt;&lt; Click here to proceed to next sheet &gt;&gt;&gt; </v>
          </cell>
        </row>
        <row r="76">
          <cell r="A76">
            <v>75</v>
          </cell>
          <cell r="B76" t="str">
            <v>A. 
MMP versions</v>
          </cell>
        </row>
        <row r="77">
          <cell r="A77">
            <v>76</v>
          </cell>
          <cell r="B77" t="str">
            <v>Monitoring Methodology Plan versions</v>
          </cell>
        </row>
        <row r="78">
          <cell r="A78">
            <v>77</v>
          </cell>
          <cell r="B78" t="str">
            <v>List of monitoring methodology plan versions</v>
          </cell>
        </row>
        <row r="79">
          <cell r="A79">
            <v>78</v>
          </cell>
          <cell r="B79" t="str">
            <v>This sheet is used for tracking the actual version of the monitoring methodology plan. Each version of the monitoring plan should have a unique version number, and a reference date.</v>
          </cell>
        </row>
        <row r="80">
          <cell r="A80">
            <v>79</v>
          </cell>
          <cell r="B80" t="str">
            <v>Depending on the requirements of the Member State, it is possible that the document is exchanged between competent authority and operator with various updates, or that the operator alone keeps track of the versions. In any case, the operator should keep in his files a copy of each version of the monitoring methodology plan.</v>
          </cell>
        </row>
        <row r="81">
          <cell r="A81">
            <v>80</v>
          </cell>
          <cell r="B81" t="str">
            <v>The status of the monitoring methodology plan at the reference date should be described in the "status" column. Possible status types include "submitted to verifier", "assessed by verifier", "submitted to the competent authority (CA)", "returned with remarks", "approved by the CA", "working draft" etc.</v>
          </cell>
        </row>
        <row r="82">
          <cell r="A82">
            <v>81</v>
          </cell>
          <cell r="B82" t="str">
            <v>In the "date of application" column, the date as of which the monitoring methodology as described in the plan applies, if applicable.</v>
          </cell>
        </row>
        <row r="83">
          <cell r="A83">
            <v>82</v>
          </cell>
          <cell r="B83" t="str">
            <v>At several occasions this document makes reference to external files. Please note that any information contained in such still forms an integral part of the monitoring methodology plan.</v>
          </cell>
        </row>
        <row r="84">
          <cell r="A84">
            <v>83</v>
          </cell>
          <cell r="B84" t="str">
            <v>Version no.</v>
          </cell>
        </row>
        <row r="85">
          <cell r="A85">
            <v>84</v>
          </cell>
          <cell r="B85" t="str">
            <v>Reference date</v>
          </cell>
        </row>
        <row r="86">
          <cell r="A86">
            <v>85</v>
          </cell>
          <cell r="B86" t="str">
            <v>Status at reference date</v>
          </cell>
        </row>
        <row r="87">
          <cell r="A87">
            <v>86</v>
          </cell>
          <cell r="B87" t="str">
            <v>Date of application</v>
          </cell>
        </row>
        <row r="88">
          <cell r="A88">
            <v>87</v>
          </cell>
          <cell r="B88" t="str">
            <v>Chapters where modifications have been made. 
Brief explanation of changes</v>
          </cell>
        </row>
        <row r="89">
          <cell r="A89">
            <v>88</v>
          </cell>
          <cell r="B89" t="str">
            <v>B. 
InstData</v>
          </cell>
        </row>
        <row r="90">
          <cell r="A90">
            <v>89</v>
          </cell>
          <cell r="B90" t="str">
            <v>INSTALLATION DATA</v>
          </cell>
        </row>
        <row r="91">
          <cell r="A91">
            <v>90</v>
          </cell>
          <cell r="B91" t="str">
            <v>Identification of the Installation</v>
          </cell>
        </row>
        <row r="92">
          <cell r="A92">
            <v>91</v>
          </cell>
          <cell r="B92" t="str">
            <v>Consent to use the data contained in this file</v>
          </cell>
        </row>
        <row r="93">
          <cell r="A93">
            <v>92</v>
          </cell>
          <cell r="B93" t="str">
            <v>The information contained in this file will be used by the competent authority for determining the free allocation pursuant to Article 10a of the EU ETS Directive, and by the European Commission for updating benchmark values. Furthermore this information might be notified to the European Commission in part or as a whole, if requested so, for the purpose of scrutinizing the national implementation measures pursuant to Article 11(1) of the EU ETS Directive.</v>
          </cell>
        </row>
        <row r="94">
          <cell r="A94">
            <v>93</v>
          </cell>
          <cell r="B94" t="str">
            <v>Please confirm consent to use information contained in this monitoring methodology plan.</v>
          </cell>
        </row>
        <row r="95">
          <cell r="A95">
            <v>94</v>
          </cell>
          <cell r="B95" t="str">
            <v>About the operator</v>
          </cell>
        </row>
        <row r="96">
          <cell r="A96">
            <v>95</v>
          </cell>
          <cell r="B96" t="str">
            <v>Operator Name</v>
          </cell>
        </row>
        <row r="97">
          <cell r="A97">
            <v>96</v>
          </cell>
          <cell r="B97" t="str">
            <v>Member State</v>
          </cell>
        </row>
        <row r="98">
          <cell r="A98">
            <v>97</v>
          </cell>
          <cell r="B98" t="str">
            <v>Emissions trading permit number</v>
          </cell>
        </row>
        <row r="99">
          <cell r="A99">
            <v>98</v>
          </cell>
          <cell r="B99" t="str">
            <v>member state/CA prefix</v>
          </cell>
        </row>
        <row r="100">
          <cell r="A100">
            <v>99</v>
          </cell>
          <cell r="B100" t="str">
            <v>Competent Authority</v>
          </cell>
        </row>
        <row r="101">
          <cell r="A101">
            <v>100</v>
          </cell>
          <cell r="B101" t="str">
            <v>About your installation</v>
          </cell>
        </row>
        <row r="102">
          <cell r="A102">
            <v>101</v>
          </cell>
          <cell r="B102" t="str">
            <v>Name of the installation and the site on which it is located:</v>
          </cell>
        </row>
        <row r="103">
          <cell r="A103">
            <v>102</v>
          </cell>
          <cell r="B103" t="str">
            <v>Site name:</v>
          </cell>
        </row>
        <row r="104">
          <cell r="A104">
            <v>103</v>
          </cell>
          <cell r="B104" t="str">
            <v>Registry ID of the installation (as in NIMs):</v>
          </cell>
        </row>
        <row r="105">
          <cell r="A105">
            <v>104</v>
          </cell>
          <cell r="B105" t="str">
            <v>This is usually a natural number, i.e. a code different from the Permit identifier used in the Registry (EUTL).</v>
          </cell>
        </row>
        <row r="106">
          <cell r="A106">
            <v>105</v>
          </cell>
          <cell r="B106" t="str">
            <v xml:space="preserve">For example, if the Registry ID is BE000000000123456, please enter here 123456. Together with the Member State selected under (c), this Registry ID (unique ID) will be displayed automatically in (f) below. </v>
          </cell>
        </row>
        <row r="107">
          <cell r="A107">
            <v>106</v>
          </cell>
          <cell r="B107" t="str">
            <v>Unique ID:</v>
          </cell>
        </row>
        <row r="108">
          <cell r="A108">
            <v>107</v>
          </cell>
          <cell r="B108" t="str">
            <v>Include any Member State specific guidance on naming of installations.</v>
          </cell>
        </row>
        <row r="109">
          <cell r="A109">
            <v>108</v>
          </cell>
          <cell r="B109" t="str">
            <v>Address / location of the site of the installation:</v>
          </cell>
        </row>
        <row r="110">
          <cell r="A110">
            <v>109</v>
          </cell>
          <cell r="B110" t="str">
            <v>Address Line 1:</v>
          </cell>
        </row>
        <row r="111">
          <cell r="A111">
            <v>110</v>
          </cell>
          <cell r="B111" t="str">
            <v>Address Line 2:</v>
          </cell>
        </row>
        <row r="112">
          <cell r="A112">
            <v>111</v>
          </cell>
          <cell r="B112" t="str">
            <v>City:</v>
          </cell>
        </row>
        <row r="113">
          <cell r="A113">
            <v>112</v>
          </cell>
          <cell r="B113" t="str">
            <v>State/Province/Region:</v>
          </cell>
        </row>
        <row r="114">
          <cell r="A114">
            <v>113</v>
          </cell>
          <cell r="B114" t="str">
            <v>Postcode/ZIP:</v>
          </cell>
        </row>
        <row r="115">
          <cell r="A115">
            <v>114</v>
          </cell>
          <cell r="B115" t="str">
            <v>Country:</v>
          </cell>
        </row>
        <row r="116">
          <cell r="A116">
            <v>115</v>
          </cell>
          <cell r="B116" t="str">
            <v>Include any Member State specific guidance regarding grid references.</v>
          </cell>
        </row>
        <row r="117">
          <cell r="A117">
            <v>116</v>
          </cell>
          <cell r="B117" t="str">
            <v xml:space="preserve">Contact details </v>
          </cell>
        </row>
        <row r="118">
          <cell r="A118">
            <v>117</v>
          </cell>
          <cell r="B118" t="str">
            <v>Who can we contact about your monitoring methodology plan?</v>
          </cell>
        </row>
        <row r="119">
          <cell r="A119">
            <v>118</v>
          </cell>
          <cell r="B119" t="str">
            <v xml:space="preserve">It will help us to have someone who we can contact directly with any questions about your monitoring methodology plan. The persons you name should have the authority to act on behalf of the operator. </v>
          </cell>
        </row>
        <row r="120">
          <cell r="A120">
            <v>119</v>
          </cell>
          <cell r="B120" t="str">
            <v>Primary contact:</v>
          </cell>
        </row>
        <row r="121">
          <cell r="A121">
            <v>120</v>
          </cell>
          <cell r="B121" t="str">
            <v>Title:</v>
          </cell>
        </row>
        <row r="122">
          <cell r="A122">
            <v>121</v>
          </cell>
          <cell r="B122" t="str">
            <v>First Name:</v>
          </cell>
        </row>
        <row r="123">
          <cell r="A123">
            <v>122</v>
          </cell>
          <cell r="B123" t="str">
            <v>Surname:</v>
          </cell>
        </row>
        <row r="124">
          <cell r="A124">
            <v>123</v>
          </cell>
          <cell r="B124" t="str">
            <v>Job title:</v>
          </cell>
        </row>
        <row r="125">
          <cell r="A125">
            <v>124</v>
          </cell>
          <cell r="B125" t="str">
            <v>Organisation name (if different from the operator):</v>
          </cell>
        </row>
        <row r="126">
          <cell r="A126">
            <v>125</v>
          </cell>
          <cell r="B126" t="str">
            <v>Telephone number:</v>
          </cell>
        </row>
        <row r="127">
          <cell r="A127">
            <v>126</v>
          </cell>
          <cell r="B127" t="str">
            <v>Email address:</v>
          </cell>
        </row>
        <row r="128">
          <cell r="A128">
            <v>127</v>
          </cell>
          <cell r="B128" t="str">
            <v>Alternative contact:</v>
          </cell>
        </row>
        <row r="129">
          <cell r="A129">
            <v>128</v>
          </cell>
          <cell r="B129" t="str">
            <v>C. 
InstDescription</v>
          </cell>
        </row>
        <row r="130">
          <cell r="A130">
            <v>129</v>
          </cell>
          <cell r="B130" t="str">
            <v>List of sub-installations</v>
          </cell>
        </row>
        <row r="131">
          <cell r="A131">
            <v>130</v>
          </cell>
          <cell r="B131" t="str">
            <v>Description</v>
          </cell>
        </row>
        <row r="132">
          <cell r="A132">
            <v>131</v>
          </cell>
          <cell r="B132" t="str">
            <v>Technical connections</v>
          </cell>
        </row>
        <row r="133">
          <cell r="A133">
            <v>132</v>
          </cell>
          <cell r="B133" t="str">
            <v>INSTALLATION DESCRIPTION</v>
          </cell>
        </row>
        <row r="134">
          <cell r="A134">
            <v>133</v>
          </cell>
          <cell r="B134" t="str">
            <v>Product benchmark sub-installations</v>
          </cell>
        </row>
        <row r="135">
          <cell r="A135">
            <v>134</v>
          </cell>
          <cell r="B135" t="str">
            <v>For each type of product, only one sub-installation may be chosen. Similar products which are covered by the same product benchmark in Annex I of the FAR are aggregated.</v>
          </cell>
        </row>
        <row r="136">
          <cell r="A136">
            <v>135</v>
          </cell>
          <cell r="B136" t="str">
            <v>The status regarding the exposure to significant risk of carbon leakage ("CL") is based on &lt;ADD REFERENCE TO CLL ACT&gt;.</v>
          </cell>
        </row>
        <row r="137">
          <cell r="A137">
            <v>136</v>
          </cell>
          <cell r="B137" t="str">
            <v>Every sub-installation name may occur only once. Otherwise some parts of this template will not function properly.</v>
          </cell>
        </row>
        <row r="138">
          <cell r="A138">
            <v>137</v>
          </cell>
          <cell r="B138" t="str">
            <v>Please note that the correct entries here are essential for all subsequent inputs dealing with sub-installations.</v>
          </cell>
        </row>
        <row r="139">
          <cell r="A139">
            <v>138</v>
          </cell>
          <cell r="B139" t="str">
            <v>No.</v>
          </cell>
        </row>
        <row r="140">
          <cell r="A140">
            <v>139</v>
          </cell>
          <cell r="B140" t="str">
            <v>Product type</v>
          </cell>
        </row>
        <row r="141">
          <cell r="A141">
            <v>140</v>
          </cell>
          <cell r="B141" t="str">
            <v>CL exposed?</v>
          </cell>
        </row>
        <row r="142">
          <cell r="A142">
            <v>141</v>
          </cell>
          <cell r="B142" t="str">
            <v>Sub-installations with fall-back approaches</v>
          </cell>
        </row>
        <row r="143">
          <cell r="A143">
            <v>142</v>
          </cell>
          <cell r="B143" t="str">
            <v>For each type of fall-back approach, a maximum of two sub-installations may exist, one exposed to significant risk of carbon leakage, the other non-exposed.</v>
          </cell>
        </row>
        <row r="144">
          <cell r="A144">
            <v>143</v>
          </cell>
          <cell r="B144" t="str">
            <v>As an exception to that rule, for measurable heat a third sub-installation is defined for the delivery of district heating.</v>
          </cell>
        </row>
        <row r="145">
          <cell r="A145">
            <v>144</v>
          </cell>
          <cell r="B145" t="str">
            <v>Please select for each type of sub-installation, if it is relevant in your installation or not. Don't leave the yellow fields empty.</v>
          </cell>
        </row>
        <row r="146">
          <cell r="A146">
            <v>145</v>
          </cell>
          <cell r="B146" t="str">
            <v xml:space="preserve">Note that according to Article 10(3) of the FAR an exemption from the distinction of CL and non-CL may be granted for reporting purposes. </v>
          </cell>
        </row>
        <row r="147">
          <cell r="A147">
            <v>146</v>
          </cell>
          <cell r="B147" t="str">
            <v>This exemption is applicable if at least 95% of inputs, outputs and emissions belong to one of the "CL" or "non-CL" status.</v>
          </cell>
        </row>
        <row r="148">
          <cell r="A148">
            <v>147</v>
          </cell>
          <cell r="B148" t="str">
            <v>Sub-installation type</v>
          </cell>
        </row>
        <row r="149">
          <cell r="A149">
            <v>148</v>
          </cell>
          <cell r="B149" t="str">
            <v>relevant?</v>
          </cell>
        </row>
        <row r="150">
          <cell r="A150">
            <v>149</v>
          </cell>
          <cell r="B150" t="str">
            <v>Description of the installation</v>
          </cell>
        </row>
        <row r="151">
          <cell r="A151">
            <v>150</v>
          </cell>
          <cell r="B151" t="str">
            <v>Description of the installation including its main processes</v>
          </cell>
        </row>
        <row r="152">
          <cell r="A152">
            <v>151</v>
          </cell>
          <cell r="B152" t="str">
            <v xml:space="preserve">If the description pursuant to section 1(c) of Annex VI of the FAR exceeds the space provided here, please refer to an attached document file (and then please list exact file name here). </v>
          </cell>
        </row>
        <row r="153">
          <cell r="A153">
            <v>152</v>
          </cell>
          <cell r="B153" t="str">
            <v>Reference to the latest approved monitoring plan:</v>
          </cell>
        </row>
        <row r="154">
          <cell r="A154">
            <v>153</v>
          </cell>
          <cell r="B154" t="str">
            <v>Please provide a reference to the monitoring plan in accordance with the M&amp;R Regulation where all emission sources are listed as required by section 1(c) of Annex VI of the FAR).</v>
          </cell>
        </row>
        <row r="155">
          <cell r="A155">
            <v>154</v>
          </cell>
          <cell r="B155" t="str">
            <v>Reference to a flow diagram:</v>
          </cell>
        </row>
        <row r="156">
          <cell r="A156">
            <v>155</v>
          </cell>
          <cell r="B156" t="str">
            <v>Please provide a flow diagram in accordance with section 1(d) of Annex VI of the FAR, which contains at least the following information and provide a reference (filename, date) and attach a copy when submitting this monitoring methodology plan to your competent authority.</v>
          </cell>
        </row>
        <row r="157">
          <cell r="A157">
            <v>156</v>
          </cell>
          <cell r="B157" t="str">
            <v>The technical elements of the installation, identifying emissions sources as well as heat producing and consuming units</v>
          </cell>
        </row>
        <row r="158">
          <cell r="A158">
            <v>157</v>
          </cell>
          <cell r="B158" t="str">
            <v>All energy and material flows, in particular the source streams, emission sources, measurable and non-measurable heat flows, electricity flows where relevant, and waste gases</v>
          </cell>
        </row>
        <row r="159">
          <cell r="A159">
            <v>158</v>
          </cell>
          <cell r="B159" t="str">
            <v>The points of measurement and metering devices</v>
          </cell>
        </row>
        <row r="160">
          <cell r="A160">
            <v>159</v>
          </cell>
          <cell r="B160" t="str">
            <v>Boundaries of the sub-installations, including the split between sub-installation serving sectors deemed to be exposed to a significant risk of carbon leakage and sub-installations serving other sectors, based on NACE rev. 2 or PRODCOM 2010</v>
          </cell>
        </row>
        <row r="161">
          <cell r="A161">
            <v>160</v>
          </cell>
          <cell r="B161" t="str">
            <v>In more complex cases, more detailed flow diagrams should be shown for each relevant sub-installation under point (a).iii. of sheets F and G.</v>
          </cell>
        </row>
        <row r="162">
          <cell r="A162">
            <v>161</v>
          </cell>
          <cell r="B162" t="str">
            <v>Please also include a (smaller) picture of that flow diagram in the box below.</v>
          </cell>
        </row>
        <row r="163">
          <cell r="A163">
            <v>162</v>
          </cell>
          <cell r="B163" t="str">
            <v>Connections to other EU ETS installations or non-ETS entities</v>
          </cell>
        </row>
        <row r="164">
          <cell r="A164">
            <v>163</v>
          </cell>
          <cell r="B164" t="str">
            <v>Please enter here the information relevant for identifying technical connections to your installation:</v>
          </cell>
        </row>
        <row r="165">
          <cell r="A165">
            <v>164</v>
          </cell>
          <cell r="B165" t="str">
            <v>This information is needed by the competent authority for ensuring consistency of the data provided, and for avoiding double counting of allocation data.</v>
          </cell>
        </row>
        <row r="166">
          <cell r="A166">
            <v>165</v>
          </cell>
          <cell r="B166" t="str">
            <v>Only those cases are relevant, where either measurable heat, waste gases or CO2 for the purpose of CCS activities cross the boundaries of the installation.</v>
          </cell>
        </row>
        <row r="167">
          <cell r="A167">
            <v>166</v>
          </cell>
          <cell r="B167" t="str">
            <v>"Import" here means that something enters the boundaries of the installation to which this report refers, "export" means something leaving those boundaries.</v>
          </cell>
        </row>
        <row r="168">
          <cell r="A168">
            <v>167</v>
          </cell>
          <cell r="B168" t="str">
            <v>Material and/or energy flows between sub-installations are not relevant, with the exception of heat stemming from nitric acid production.</v>
          </cell>
        </row>
        <row r="169">
          <cell r="A169">
            <v>168</v>
          </cell>
          <cell r="B169" t="str">
            <v>Type of connection options are:</v>
          </cell>
        </row>
        <row r="170">
          <cell r="A170">
            <v>169</v>
          </cell>
          <cell r="B170" t="str">
            <v>Measurable heat</v>
          </cell>
        </row>
        <row r="171">
          <cell r="A171">
            <v>170</v>
          </cell>
          <cell r="B171" t="str">
            <v>Waste gas</v>
          </cell>
        </row>
        <row r="172">
          <cell r="A172">
            <v>171</v>
          </cell>
          <cell r="B172" t="str">
            <v>transferred CO2 for geological storage (CCS)</v>
          </cell>
        </row>
        <row r="173">
          <cell r="A173">
            <v>172</v>
          </cell>
          <cell r="B173" t="str">
            <v>transferred CO2 for use in installation (CCU)</v>
          </cell>
        </row>
        <row r="174">
          <cell r="A174">
            <v>173</v>
          </cell>
          <cell r="B174" t="str">
            <v>Intermediate products covered by product benchmarks (Sections 1.6 and 3.1(l) of Annex IV of the FAR)</v>
          </cell>
        </row>
        <row r="175">
          <cell r="A175">
            <v>174</v>
          </cell>
          <cell r="B175" t="str">
            <v>Flow direction options are (perspective of the installation to which this report refers):</v>
          </cell>
        </row>
        <row r="176">
          <cell r="A176">
            <v>175</v>
          </cell>
          <cell r="B176" t="str">
            <v>Import (to this installation)</v>
          </cell>
        </row>
        <row r="177">
          <cell r="A177">
            <v>176</v>
          </cell>
          <cell r="B177" t="str">
            <v>Export (from this installation)</v>
          </cell>
        </row>
        <row r="178">
          <cell r="A178">
            <v>177</v>
          </cell>
          <cell r="B178" t="str">
            <v>Special case: Nitric acid production:</v>
          </cell>
        </row>
        <row r="179">
          <cell r="A179">
            <v>178</v>
          </cell>
          <cell r="B179" t="str">
            <v>Please select this option for identifying that your installation uses heat from nitric acid production.</v>
          </cell>
        </row>
        <row r="180">
          <cell r="A180">
            <v>179</v>
          </cell>
          <cell r="B180" t="str">
            <v>Please list this fact even if the nitric acid production is part of your own installation, not only if your installation is connected to such installation.</v>
          </cell>
        </row>
        <row r="181">
          <cell r="A181">
            <v>180</v>
          </cell>
          <cell r="B181" t="str">
            <v>This information is relevant for the heat balance (sheet "E_EnergyFlows", section II)</v>
          </cell>
        </row>
        <row r="182">
          <cell r="A182">
            <v>181</v>
          </cell>
          <cell r="B182" t="str">
            <v>Name of installation or entity</v>
          </cell>
        </row>
        <row r="183">
          <cell r="A183">
            <v>182</v>
          </cell>
          <cell r="B183" t="str">
            <v>Type of entity</v>
          </cell>
        </row>
        <row r="184">
          <cell r="A184">
            <v>183</v>
          </cell>
          <cell r="B184" t="str">
            <v>Type of connection</v>
          </cell>
        </row>
        <row r="185">
          <cell r="A185">
            <v>184</v>
          </cell>
          <cell r="B185" t="str">
            <v>Flow direction</v>
          </cell>
        </row>
        <row r="186">
          <cell r="A186">
            <v>185</v>
          </cell>
          <cell r="B186" t="str">
            <v>Please enter here further information regarding those connected installations, if relevant:</v>
          </cell>
        </row>
        <row r="187">
          <cell r="A187">
            <v>186</v>
          </cell>
          <cell r="B187" t="str">
            <v>Installation ID is mandatory if the connected installation is covered by the EU ETS, and if it has already been covered by the EU ETS before 30 June 2019 for the first allocation period, and before 30 June 2024 for the second allocation period.</v>
          </cell>
        </row>
        <row r="188">
          <cell r="A188">
            <v>187</v>
          </cell>
          <cell r="B188" t="str">
            <v>Installation ID used in CITL</v>
          </cell>
        </row>
        <row r="189">
          <cell r="A189">
            <v>188</v>
          </cell>
          <cell r="B189" t="str">
            <v>Name of contact person</v>
          </cell>
        </row>
        <row r="190">
          <cell r="A190">
            <v>189</v>
          </cell>
          <cell r="B190" t="str">
            <v>(email) address</v>
          </cell>
        </row>
        <row r="191">
          <cell r="A191">
            <v>190</v>
          </cell>
          <cell r="B191" t="str">
            <v>phone number</v>
          </cell>
        </row>
        <row r="192">
          <cell r="A192">
            <v>191</v>
          </cell>
          <cell r="B192" t="str">
            <v>D. 
MethProc</v>
          </cell>
        </row>
        <row r="193">
          <cell r="A193">
            <v>192</v>
          </cell>
          <cell r="B193" t="str">
            <v>Methods at installation level</v>
          </cell>
        </row>
        <row r="194">
          <cell r="A194">
            <v>193</v>
          </cell>
          <cell r="B194" t="str">
            <v>Procedures</v>
          </cell>
        </row>
        <row r="195">
          <cell r="A195">
            <v>194</v>
          </cell>
          <cell r="B195" t="str">
            <v>Methods and procedures at installation level</v>
          </cell>
        </row>
        <row r="196">
          <cell r="A196">
            <v>195</v>
          </cell>
          <cell r="B196" t="str">
            <v>Entries in this section are only relevant if the installation has more than one sub-installation AND any physical units are used by more than one sub-installation. If this is not the case, please proceed with section II below.</v>
          </cell>
        </row>
        <row r="197">
          <cell r="A197">
            <v>196</v>
          </cell>
          <cell r="B197" t="str">
            <v>Physical parts of installations which serve more than one sub-installation</v>
          </cell>
        </row>
        <row r="198">
          <cell r="A198">
            <v>197</v>
          </cell>
          <cell r="B198" t="str">
            <v>As required by Annex VI, section 2(b), of the FAR please list all physical parts of installations and units which serve more than one sub-installation, including heat supply systems, jointly used boilers and CHP units, etc.</v>
          </cell>
        </row>
        <row r="199">
          <cell r="A199">
            <v>198</v>
          </cell>
          <cell r="B199" t="str">
            <v>For each part or unit, please select all relevant sub-installations from the drop down lists which contains all sub-installations selected in section C.I.</v>
          </cell>
        </row>
        <row r="200">
          <cell r="A200">
            <v>199</v>
          </cell>
          <cell r="B200" t="str">
            <v>Units which only serve one sub-installation should not be listed here but described in detail in the section (a) of the relevant sub-installation in sheets F and G.</v>
          </cell>
        </row>
        <row r="201">
          <cell r="A201">
            <v>200</v>
          </cell>
          <cell r="B201" t="str">
            <v>For example, if a boiler produces measurable heat that is consumed by two product benchmark sub-installation, the boiler should be listed below and both sub-installations selected from the drop-down list. If the heat is consumed by only one of the two sub-installation, no entries are required here, but in sheet F.I.(a).</v>
          </cell>
        </row>
        <row r="202">
          <cell r="A202">
            <v>201</v>
          </cell>
          <cell r="B202" t="str">
            <v>Ref.</v>
          </cell>
        </row>
        <row r="203">
          <cell r="A203">
            <v>202</v>
          </cell>
          <cell r="B203" t="str">
            <v>Physical part of the installation or unit</v>
          </cell>
        </row>
        <row r="204">
          <cell r="A204">
            <v>203</v>
          </cell>
          <cell r="B204" t="str">
            <v>Relevant sub-installations</v>
          </cell>
        </row>
        <row r="205">
          <cell r="A205">
            <v>204</v>
          </cell>
          <cell r="B205" t="str">
            <v>Methods to assign parts of installations and their emissions to the respective sub installations:</v>
          </cell>
        </row>
        <row r="206">
          <cell r="A206">
            <v>205</v>
          </cell>
          <cell r="B206" t="str">
            <v>As required by Annex VI, section 2(d) of the FAR, please describe for each sub-installation identified under (a) above the methods to assign parts of installations and their emissions to the respective sub-installations.</v>
          </cell>
        </row>
        <row r="207">
          <cell r="A207">
            <v>206</v>
          </cell>
          <cell r="B207" t="str">
            <v>This description should in particular take into account the provisions in section 3.2.1 of Annex VII of the FAR.</v>
          </cell>
        </row>
        <row r="208">
          <cell r="A208">
            <v>207</v>
          </cell>
          <cell r="B208" t="str">
            <v>If relevant methods are described in sufficient detail under point (a) of sheets F and G of all relevant sub-installations, please just state so here.</v>
          </cell>
        </row>
        <row r="209">
          <cell r="A209">
            <v>208</v>
          </cell>
          <cell r="B209" t="str">
            <v>If this information is provided in external files, please provide a reference to those below.</v>
          </cell>
        </row>
        <row r="210">
          <cell r="A210">
            <v>209</v>
          </cell>
          <cell r="B210" t="str">
            <v>Reference to external files, if relevant</v>
          </cell>
        </row>
        <row r="211">
          <cell r="A211">
            <v>210</v>
          </cell>
          <cell r="B211" t="str">
            <v>Method used for ensuring that data gaps and double counting are avoided</v>
          </cell>
        </row>
        <row r="212">
          <cell r="A212">
            <v>211</v>
          </cell>
          <cell r="B212" t="str">
            <v>Please describe how it is ensured that no data gaps or double counting occurred pursuant to section 3(b) of Annex VI of the FAR and taking into consideration the provisions in Article 10(5) of the FAR.</v>
          </cell>
        </row>
        <row r="213">
          <cell r="A213">
            <v>212</v>
          </cell>
          <cell r="B213" t="str">
            <v>If there is more than one sub-installation relevant for your installation, and emissions of one source stream are determined individually for each sub-installation in sheets F or G, please compare the emissions of the annual emission report with the sum of emissions for each sub-installation. If deviations occur please describe according to section 3.2.2 of Annex VII of the FAR the method to correct the data.</v>
          </cell>
        </row>
        <row r="214">
          <cell r="A214">
            <v>213</v>
          </cell>
          <cell r="B214" t="str">
            <v>This section covers the procedures required by sections 1.(f) to (h) of Annex VI of the FAR.</v>
          </cell>
        </row>
        <row r="215">
          <cell r="A215">
            <v>214</v>
          </cell>
          <cell r="B215" t="str">
            <v>Where relevant and to the extent possible, please refer to the corresponding procedures in the MRR monitoring plan and integrate them there.</v>
          </cell>
        </row>
        <row r="216">
          <cell r="A216">
            <v>215</v>
          </cell>
          <cell r="B216" t="str">
            <v>Please give a reference to the procedure for managing the assignment of responsibilities for monitoring and reporting within the installation, and for managing the competences of responsible personnel</v>
          </cell>
        </row>
        <row r="217">
          <cell r="A217">
            <v>216</v>
          </cell>
          <cell r="B217" t="str">
            <v>It is possible to refer to an attached document file (then please list exact file name here), if the description exceeds the space provided here.</v>
          </cell>
        </row>
        <row r="218">
          <cell r="A218">
            <v>217</v>
          </cell>
          <cell r="B218" t="str">
            <v>Title of procedure</v>
          </cell>
        </row>
        <row r="219">
          <cell r="A219">
            <v>218</v>
          </cell>
          <cell r="B219" t="str">
            <v>Reference for procedure</v>
          </cell>
        </row>
        <row r="220">
          <cell r="A220">
            <v>219</v>
          </cell>
          <cell r="B220" t="str">
            <v>Diagram reference (where applicable)</v>
          </cell>
        </row>
        <row r="221">
          <cell r="A221">
            <v>220</v>
          </cell>
          <cell r="B221" t="str">
            <v xml:space="preserve">Brief description of procedure    </v>
          </cell>
        </row>
        <row r="222">
          <cell r="A222">
            <v>221</v>
          </cell>
          <cell r="B222" t="str">
            <v>Post or department responsible</v>
          </cell>
        </row>
        <row r="223">
          <cell r="A223">
            <v>222</v>
          </cell>
          <cell r="B223" t="str">
            <v>Location where records are kept</v>
          </cell>
        </row>
        <row r="224">
          <cell r="A224">
            <v>223</v>
          </cell>
          <cell r="B224" t="str">
            <v>Name of IT system used (where applicable).</v>
          </cell>
        </row>
        <row r="225">
          <cell r="A225">
            <v>224</v>
          </cell>
          <cell r="B225" t="str">
            <v>List of EN or other standards applied (where relevant)</v>
          </cell>
        </row>
        <row r="226">
          <cell r="A226">
            <v>225</v>
          </cell>
          <cell r="B226" t="str">
            <v>Please give a reference to the procedure for regular evaluation of the monitoring methodology plan’s appropriateness in accordance with Article 9(1)</v>
          </cell>
        </row>
        <row r="227">
          <cell r="A227">
            <v>226</v>
          </cell>
          <cell r="B227" t="str">
            <v>This procedure shall in particular ensure that monitoring methods are in place for all data items listed in Annex IV which are relevant at the installation, and that most accurate available data sources in accordance with section 4 of Annex VII are used</v>
          </cell>
        </row>
        <row r="228">
          <cell r="A228">
            <v>227</v>
          </cell>
          <cell r="B228" t="str">
            <v>Please give a reference to the written procedure of the data flow activities pursuant to Art. 11(2), including diagrams where appropriate for clarification</v>
          </cell>
        </row>
        <row r="229">
          <cell r="A229">
            <v>228</v>
          </cell>
          <cell r="B229" t="str">
            <v>Please give a reference to the written procedures of the control activities pursuant to Art. 11(2), including diagrams where appropriate for clarification</v>
          </cell>
        </row>
        <row r="230">
          <cell r="A230">
            <v>229</v>
          </cell>
          <cell r="B230" t="str">
            <v>E. 
EnergyFlows</v>
          </cell>
        </row>
        <row r="231">
          <cell r="A231">
            <v>230</v>
          </cell>
          <cell r="B231" t="str">
            <v>Fuel input</v>
          </cell>
        </row>
        <row r="232">
          <cell r="A232">
            <v>231</v>
          </cell>
          <cell r="B232" t="str">
            <v>Waste gases</v>
          </cell>
        </row>
        <row r="233">
          <cell r="A233">
            <v>232</v>
          </cell>
          <cell r="B233" t="str">
            <v>Electricity</v>
          </cell>
        </row>
        <row r="234">
          <cell r="A234">
            <v>233</v>
          </cell>
          <cell r="B234" t="str">
            <v>Energy Flows</v>
          </cell>
        </row>
        <row r="235">
          <cell r="A235">
            <v>234</v>
          </cell>
          <cell r="B235" t="str">
            <v>Introduction to this sheet</v>
          </cell>
        </row>
        <row r="236">
          <cell r="A236">
            <v>235</v>
          </cell>
          <cell r="B236" t="str">
            <v>All descriptions of the methods used in subsequent sections below to quantify parameters to be monitored and reported shall include, where relevant:</v>
          </cell>
        </row>
        <row r="237">
          <cell r="A237">
            <v>236</v>
          </cell>
          <cell r="B237" t="str">
            <v>calculation steps</v>
          </cell>
        </row>
        <row r="238">
          <cell r="A238">
            <v>237</v>
          </cell>
          <cell r="B238" t="str">
            <v xml:space="preserve">data sources </v>
          </cell>
        </row>
        <row r="239">
          <cell r="A239">
            <v>238</v>
          </cell>
          <cell r="B239" t="str">
            <v xml:space="preserve">calculation formulae </v>
          </cell>
        </row>
        <row r="240">
          <cell r="A240">
            <v>239</v>
          </cell>
          <cell r="B240" t="str">
            <v xml:space="preserve">relevant calculation factors including unit of measurement </v>
          </cell>
        </row>
        <row r="241">
          <cell r="A241">
            <v>240</v>
          </cell>
          <cell r="B241" t="str">
            <v xml:space="preserve">horizontal and vertical checks for corroborating data </v>
          </cell>
        </row>
        <row r="242">
          <cell r="A242">
            <v>241</v>
          </cell>
          <cell r="B242" t="str">
            <v>procedures underpinning sampling plans</v>
          </cell>
        </row>
        <row r="243">
          <cell r="A243">
            <v>242</v>
          </cell>
          <cell r="B243" t="str">
            <v>measurement equipment used with reference to the relevant diagram and a description how they are installed and maintained</v>
          </cell>
        </row>
        <row r="244">
          <cell r="A244">
            <v>243</v>
          </cell>
          <cell r="B244" t="str">
            <v>a list of laboratories engaged in carrying out relevant analytical procedures</v>
          </cell>
        </row>
        <row r="245">
          <cell r="A245">
            <v>244</v>
          </cell>
          <cell r="B245" t="str">
            <v>The description shall include the result of a simplified uncertainty assessment in accordance with Article 7(2), where required.</v>
          </cell>
        </row>
        <row r="246">
          <cell r="A246">
            <v>245</v>
          </cell>
          <cell r="B246" t="str">
            <v>For each relevant calculation formula the plan shall contain one example using real data.</v>
          </cell>
        </row>
        <row r="247">
          <cell r="A247">
            <v>246</v>
          </cell>
          <cell r="B247" t="str">
            <v>Fuel input flows</v>
          </cell>
        </row>
        <row r="248">
          <cell r="A248">
            <v>247</v>
          </cell>
          <cell r="B248" t="str">
            <v>For the specific purpose of the NIMs data collection, this section should cover all data provided in section E.I in the "baseline data collection" template.</v>
          </cell>
        </row>
        <row r="249">
          <cell r="A249">
            <v>248</v>
          </cell>
          <cell r="B249" t="str">
            <v>Information on the methodology applied</v>
          </cell>
        </row>
        <row r="250">
          <cell r="A250">
            <v>249</v>
          </cell>
          <cell r="B250" t="str">
            <v>Please select below:</v>
          </cell>
        </row>
        <row r="251">
          <cell r="A251">
            <v>250</v>
          </cell>
          <cell r="B251" t="str">
            <v>the data source used for the quantities pursuant to section 4.4 of Annex VII of the FAR.</v>
          </cell>
        </row>
        <row r="252">
          <cell r="A252">
            <v>251</v>
          </cell>
          <cell r="B252" t="str">
            <v>the method used for the determination of the energy content pursuant to section 4.6 of Annex VII of the FAR.</v>
          </cell>
        </row>
        <row r="253">
          <cell r="A253">
            <v>252</v>
          </cell>
          <cell r="B253" t="str">
            <v>As more than one of the data sources might be involved, the template provides for up to three sources. If even further sources are involved, please select the three main sources and describe further details in the description of the methodology below.</v>
          </cell>
        </row>
        <row r="254">
          <cell r="A254">
            <v>253</v>
          </cell>
          <cell r="B254" t="str">
            <v>Data source</v>
          </cell>
        </row>
        <row r="255">
          <cell r="A255">
            <v>254</v>
          </cell>
          <cell r="B255" t="str">
            <v>Other data source (if applicable)</v>
          </cell>
        </row>
        <row r="256">
          <cell r="A256">
            <v>255</v>
          </cell>
          <cell r="B256" t="str">
            <v>Energy content</v>
          </cell>
        </row>
        <row r="257">
          <cell r="A257">
            <v>256</v>
          </cell>
          <cell r="B257" t="str">
            <v>Description of the methodology applied</v>
          </cell>
        </row>
        <row r="258">
          <cell r="A258">
            <v>257</v>
          </cell>
          <cell r="B258" t="str">
            <v>The hierarchical order has been followed?</v>
          </cell>
        </row>
        <row r="259">
          <cell r="A259">
            <v>258</v>
          </cell>
          <cell r="B259" t="str">
            <v xml:space="preserve"> If not, why?</v>
          </cell>
        </row>
        <row r="260">
          <cell r="A260">
            <v>259</v>
          </cell>
          <cell r="B260" t="str">
            <v>Selecting "TRUE" here means that the data source with the highest rank within the hierarchy set out in section 4 of Annex VII of the FAR has been used above. If this is not the case, please select "FALSE" and select the reason for that from the drop-down list and describe further details below. Reasons for deviation can be the following:</v>
          </cell>
        </row>
        <row r="261">
          <cell r="A261">
            <v>260</v>
          </cell>
          <cell r="B261" t="str">
            <v>Uncertainty assessment: other data sources lead to lower uncertainty according to the simplified uncertainty assessment pursuant to Article 7(2) of the FAR.</v>
          </cell>
        </row>
        <row r="262">
          <cell r="A262">
            <v>261</v>
          </cell>
          <cell r="B262" t="str">
            <v>Technical infeasibility: the use of better data sources is technical infeasible.</v>
          </cell>
        </row>
        <row r="263">
          <cell r="A263">
            <v>262</v>
          </cell>
          <cell r="B263" t="str">
            <v>Unreasonable costs: the use of better data sources would incur unreasonable costs.</v>
          </cell>
        </row>
        <row r="264">
          <cell r="A264">
            <v>263</v>
          </cell>
          <cell r="B264" t="str">
            <v>Further details on any deviation from the hierarchy</v>
          </cell>
        </row>
        <row r="265">
          <cell r="A265">
            <v>264</v>
          </cell>
          <cell r="B265" t="str">
            <v>Measurable heat at installation level</v>
          </cell>
        </row>
        <row r="266">
          <cell r="A266">
            <v>265</v>
          </cell>
          <cell r="B266" t="str">
            <v>Measurable heat flows (import, export, consumption and production)</v>
          </cell>
        </row>
        <row r="267">
          <cell r="A267">
            <v>266</v>
          </cell>
          <cell r="B267" t="str">
            <v>For the specific purpose of the NIMs data collection, this section should cover all data provided in section E.II in the "baseline data collection" template.</v>
          </cell>
        </row>
        <row r="268">
          <cell r="A268">
            <v>267</v>
          </cell>
          <cell r="B268" t="str">
            <v>Are measurable heat flows relevant for the installation?</v>
          </cell>
        </row>
        <row r="269">
          <cell r="A269">
            <v>268</v>
          </cell>
          <cell r="B269" t="str">
            <v>Please select below for all measurable heat flows:</v>
          </cell>
        </row>
        <row r="270">
          <cell r="A270">
            <v>269</v>
          </cell>
          <cell r="B270" t="str">
            <v>the data source used for the energy flows pursuant to section 4.5 of Annex VII of the FAR.</v>
          </cell>
        </row>
        <row r="271">
          <cell r="A271">
            <v>270</v>
          </cell>
          <cell r="B271" t="str">
            <v>For example, if heat is imported and consumed within the installation, the imported flows might be measured by instruments subject to national legal metrological control (section 4.5(a)), while the consumed amounts might be measured by other meters under the operator's control (section 4.5(b)).</v>
          </cell>
        </row>
        <row r="272">
          <cell r="A272">
            <v>271</v>
          </cell>
          <cell r="B272" t="str">
            <v>the method used for the determination of net amounts pursuant to section 7.2 of Annex VII of the FAR.</v>
          </cell>
        </row>
        <row r="273">
          <cell r="A273">
            <v>272</v>
          </cell>
          <cell r="B273" t="str">
            <v>Quantification of measurable heat flows</v>
          </cell>
        </row>
        <row r="274">
          <cell r="A274">
            <v>273</v>
          </cell>
          <cell r="B274" t="str">
            <v>Net measurable heat flows</v>
          </cell>
        </row>
        <row r="275">
          <cell r="A275">
            <v>274</v>
          </cell>
          <cell r="B275" t="str">
            <v>Reference to external file, if relevant</v>
          </cell>
        </row>
        <row r="276">
          <cell r="A276">
            <v>275</v>
          </cell>
          <cell r="B276" t="str">
            <v>Waste gas balance at installation level</v>
          </cell>
        </row>
        <row r="277">
          <cell r="A277">
            <v>276</v>
          </cell>
          <cell r="B277" t="str">
            <v>Waste gas flows (import, export, consumption and production)</v>
          </cell>
        </row>
        <row r="278">
          <cell r="A278">
            <v>277</v>
          </cell>
          <cell r="B278" t="str">
            <v>For the specific purpose of the NIMs data collection, this section should cover all data provided in section E.III in the "baseline data collection" template.</v>
          </cell>
        </row>
        <row r="279">
          <cell r="A279">
            <v>278</v>
          </cell>
          <cell r="B279" t="str">
            <v>Are waste gas flows relevant for the installation?</v>
          </cell>
        </row>
        <row r="280">
          <cell r="A280">
            <v>279</v>
          </cell>
          <cell r="B280" t="str">
            <v>Please select below for all waste gas flows:</v>
          </cell>
        </row>
        <row r="281">
          <cell r="A281">
            <v>280</v>
          </cell>
          <cell r="B281" t="str">
            <v>the method used for the determination of energy content pursuant to section 4.6 of Annex VII of the FAR.</v>
          </cell>
        </row>
        <row r="282">
          <cell r="A282">
            <v>281</v>
          </cell>
          <cell r="B282" t="str">
            <v>Quantification of waste gas flows</v>
          </cell>
        </row>
        <row r="283">
          <cell r="A283">
            <v>282</v>
          </cell>
          <cell r="B283" t="str">
            <v>Energy content of waste gases</v>
          </cell>
        </row>
        <row r="284">
          <cell r="A284">
            <v>283</v>
          </cell>
          <cell r="B284" t="str">
            <v>Electricity at installation level</v>
          </cell>
        </row>
        <row r="285">
          <cell r="A285">
            <v>284</v>
          </cell>
          <cell r="B285" t="str">
            <v>Electricity flows (import, export, consumption and production)</v>
          </cell>
        </row>
        <row r="286">
          <cell r="A286">
            <v>285</v>
          </cell>
          <cell r="B286" t="str">
            <v>For the specific purpose of the NIMs data collection, this section should cover all data provided in section E.IV in the "baseline data collection" template.</v>
          </cell>
        </row>
        <row r="287">
          <cell r="A287">
            <v>286</v>
          </cell>
          <cell r="B287" t="str">
            <v>Is electricity produced within the installation?</v>
          </cell>
        </row>
        <row r="288">
          <cell r="A288">
            <v>287</v>
          </cell>
          <cell r="B288" t="str">
            <v>Please select below the data source used for the energy flows pursuant to section 4.5 of Annex VII of the FAR.</v>
          </cell>
        </row>
        <row r="289">
          <cell r="A289">
            <v>288</v>
          </cell>
          <cell r="B289" t="str">
            <v>Quantification of energy flows</v>
          </cell>
        </row>
        <row r="290">
          <cell r="A290">
            <v>289</v>
          </cell>
          <cell r="B290" t="str">
            <v>The description should cover the determination of all data related to electricity flows listed in section 2.5 of Annex IV of the FAR.</v>
          </cell>
        </row>
        <row r="291">
          <cell r="A291">
            <v>290</v>
          </cell>
          <cell r="B291" t="str">
            <v>F. 
Product BM</v>
          </cell>
        </row>
        <row r="292">
          <cell r="A292">
            <v>291</v>
          </cell>
          <cell r="B292" t="str">
            <v>Sheet "ProductBM" - SUB-INSTALLATION DATA RELATING TO PRODUCT BENCHMARKS</v>
          </cell>
        </row>
        <row r="293">
          <cell r="A293">
            <v>292</v>
          </cell>
          <cell r="B293" t="str">
            <v>The navigation bar above only contains links to sub-installations listed in section C.I.</v>
          </cell>
        </row>
        <row r="294">
          <cell r="A294">
            <v>293</v>
          </cell>
          <cell r="B294" t="str">
            <v>Product BM sub-installations</v>
          </cell>
        </row>
        <row r="295">
          <cell r="A295">
            <v>294</v>
          </cell>
          <cell r="B295" t="str">
            <v>Sub-installation with product benchmark:</v>
          </cell>
        </row>
        <row r="296">
          <cell r="A296">
            <v>295</v>
          </cell>
          <cell r="B296" t="str">
            <v>The name of the product benchmark sub-installation is displayed automatically based in the inputs in sheet "C_InstallationDescription".</v>
          </cell>
        </row>
        <row r="297">
          <cell r="A297">
            <v>296</v>
          </cell>
          <cell r="B297" t="str">
            <v>System boundaries of the sub-installation</v>
          </cell>
        </row>
        <row r="298">
          <cell r="A298">
            <v>297</v>
          </cell>
          <cell r="B298" t="str">
            <v>As required by Annex VI, section 2(b), please describe the system boundaries of this sub-installation covering the following aspects:</v>
          </cell>
        </row>
        <row r="299">
          <cell r="A299">
            <v>298</v>
          </cell>
          <cell r="B299" t="str">
            <v xml:space="preserve">which technical units are included, </v>
          </cell>
        </row>
        <row r="300">
          <cell r="A300">
            <v>299</v>
          </cell>
          <cell r="B300" t="str">
            <v xml:space="preserve">which processes are carried out, </v>
          </cell>
        </row>
        <row r="301">
          <cell r="A301">
            <v>300</v>
          </cell>
          <cell r="B301" t="str">
            <v>which input materials and fuels, and</v>
          </cell>
        </row>
        <row r="302">
          <cell r="A302">
            <v>301</v>
          </cell>
          <cell r="B302" t="str">
            <v>which products and outputs are attributed.</v>
          </cell>
        </row>
        <row r="303">
          <cell r="A303">
            <v>302</v>
          </cell>
          <cell r="B303" t="str">
            <v>Please also describe the import or export of any intermediate products covered by product benchmarks (Sections 1.6 and 3.1(l) of Annex IV of the FAR), and respective amounts are quantified.</v>
          </cell>
        </row>
        <row r="304">
          <cell r="A304">
            <v>303</v>
          </cell>
          <cell r="B304" t="str">
            <v>If this information is already provided in sufficient detail in section C.II, please just include reference here to this section and proceed with the next points below.</v>
          </cell>
        </row>
        <row r="305">
          <cell r="A305">
            <v>304</v>
          </cell>
          <cell r="B305" t="str">
            <v>Reference to a separate detailed flow diagram, if relevant</v>
          </cell>
        </row>
        <row r="306">
          <cell r="A306">
            <v>305</v>
          </cell>
          <cell r="B306" t="str">
            <v>In case of a more complex sub-installation, please provide a detailed flow diagram, if not included under i. above.</v>
          </cell>
        </row>
        <row r="307">
          <cell r="A307">
            <v>306</v>
          </cell>
          <cell r="B307" t="str">
            <v>Method for the determination of annual production (=activity) levels</v>
          </cell>
        </row>
        <row r="308">
          <cell r="A308">
            <v>307</v>
          </cell>
          <cell r="B308" t="str">
            <v>For the specific purpose of the NIMs data collection, this section should cover all data provided in section F.(a) in the "baseline data collection" template.</v>
          </cell>
        </row>
        <row r="309">
          <cell r="A309">
            <v>308</v>
          </cell>
          <cell r="B309" t="str">
            <v>the method used for the determination of annual quantities pursuant to section 5 of Annex VII of the FAR.</v>
          </cell>
        </row>
        <row r="310">
          <cell r="A310">
            <v>309</v>
          </cell>
          <cell r="B310" t="str">
            <v>Quantities of products</v>
          </cell>
        </row>
        <row r="311">
          <cell r="A311">
            <v>310</v>
          </cell>
          <cell r="B311" t="str">
            <v>Annual quantities of products</v>
          </cell>
        </row>
        <row r="312">
          <cell r="A312">
            <v>311</v>
          </cell>
          <cell r="B312" t="str">
            <v>Special reporting requirements:</v>
          </cell>
        </row>
        <row r="313">
          <cell r="A313">
            <v>312</v>
          </cell>
          <cell r="B313" t="str">
            <v>Some product benchmarks require special information to be reported (e.g. CWT values). If relevant, an automatically generated message will appear here.</v>
          </cell>
        </row>
        <row r="314">
          <cell r="A314">
            <v>313</v>
          </cell>
          <cell r="B314" t="str">
            <v>Please consider the definition and system boundaries as set out in Annex I of the FAR and the relevant section in Guidance Document 9.</v>
          </cell>
        </row>
        <row r="315">
          <cell r="A315">
            <v>314</v>
          </cell>
          <cell r="B315" t="str">
            <v>If the installation did not operate in all years, please provide evidence, as appropriate, and describe how the start of normal operation was determined, if relevant.</v>
          </cell>
        </row>
        <row r="316">
          <cell r="A316">
            <v>315</v>
          </cell>
          <cell r="B316" t="str">
            <v>Description of the methodology for keeping track of the products produced</v>
          </cell>
        </row>
        <row r="317">
          <cell r="A317">
            <v>316</v>
          </cell>
          <cell r="B317" t="str">
            <v>This should include the methodology on how relevant PRODCOM codes are tracked in accordance with section 9. of Annex VII (FAR).</v>
          </cell>
        </row>
        <row r="318">
          <cell r="A318">
            <v>317</v>
          </cell>
          <cell r="B318" t="str">
            <v>Exchangeability of fuel and electricity:</v>
          </cell>
        </row>
        <row r="319">
          <cell r="A319">
            <v>318</v>
          </cell>
          <cell r="B319" t="str">
            <v>For the specific purpose of the NIMs data collection, this section should cover all data provided in section F.(c) in the "baseline data collection" template.</v>
          </cell>
        </row>
        <row r="320">
          <cell r="A320">
            <v>319</v>
          </cell>
          <cell r="B320" t="str">
            <v>If relevant, an automatically generated message will appear here demanding the input needed for taking into account the exchangeability of fuels and electricity.</v>
          </cell>
        </row>
        <row r="321">
          <cell r="A321">
            <v>320</v>
          </cell>
          <cell r="B321" t="str">
            <v>According to Article 21 of the FAR the "relevant electricity consumption" needs to be described taking into account the sub-installation's system boundaries as listed in Annex I of the FAR.</v>
          </cell>
        </row>
        <row r="322">
          <cell r="A322">
            <v>321</v>
          </cell>
          <cell r="B322" t="str">
            <v>Relevant electricity consumption</v>
          </cell>
        </row>
        <row r="323">
          <cell r="A323">
            <v>322</v>
          </cell>
          <cell r="B323" t="str">
            <v>Selecting "TRUE" here means that the data source with the highest rank within the hierarchy set out in section 4 of Annex VII of the FAR has been used. If this is not the case, please select "FALSE" and select the reason for that from the drop-down list and describe further details below. Reasons for deviation can be the following:</v>
          </cell>
        </row>
        <row r="324">
          <cell r="A324">
            <v>323</v>
          </cell>
          <cell r="B324" t="str">
            <v>Are measurable heat flows imported from non-ETS installations or entities relevant?</v>
          </cell>
        </row>
        <row r="325">
          <cell r="A325">
            <v>324</v>
          </cell>
          <cell r="B325" t="str">
            <v>For the specific purpose of the NIMs data collection, this section should cover all data provided in section F.(d)  and F.(k).iv in the "baseline data collection" template.</v>
          </cell>
        </row>
        <row r="326">
          <cell r="A326">
            <v>325</v>
          </cell>
          <cell r="B326" t="str">
            <v>Pursuant to Article 21 of the FAR, an amount of emissions has to be deducted from the preliminary annual allocation from product-benchmark sub-installations.</v>
          </cell>
        </row>
        <row r="327">
          <cell r="A327">
            <v>326</v>
          </cell>
          <cell r="B327" t="str">
            <v>This should also include any heat from nitric acid pursuant to Article 16(5) of the FAR.</v>
          </cell>
        </row>
        <row r="328">
          <cell r="A328">
            <v>327</v>
          </cell>
          <cell r="B328" t="str">
            <v>Please describe how it is determined that the heat is from non-ETS origin and that it is consumed within the system boundaries of this sub-installation.</v>
          </cell>
        </row>
        <row r="329">
          <cell r="A329">
            <v>328</v>
          </cell>
          <cell r="B329" t="str">
            <v>Data required for the determination of the benchmark improvement rate pursuant to Article 10a(2) of the Directive</v>
          </cell>
        </row>
        <row r="330">
          <cell r="A330">
            <v>329</v>
          </cell>
          <cell r="B330" t="str">
            <v>Directly attributable emissions</v>
          </cell>
        </row>
        <row r="331">
          <cell r="A331">
            <v>330</v>
          </cell>
          <cell r="B331" t="str">
            <v>Attribution of directly attributable emissions</v>
          </cell>
        </row>
        <row r="332">
          <cell r="A332">
            <v>331</v>
          </cell>
          <cell r="B332" t="str">
            <v>For the specific purpose of the NIMs data collection, this section should cover all data provided in section F.(g) in the "baseline data collection" template.</v>
          </cell>
        </row>
        <row r="333">
          <cell r="A333">
            <v>332</v>
          </cell>
          <cell r="B333" t="str">
            <v>Please describe here how the emissions of source streams and emissions sources are attributed to this sub-installation in accordance with the provisions set out in section 10.1.1 of Annex VII of the FAR, taking into consideration the following exemptions:</v>
          </cell>
        </row>
        <row r="334">
          <cell r="A334">
            <v>333</v>
          </cell>
          <cell r="B334" t="str">
            <v>emissions attributable to measurable heat imported to or exported from this sub-installation should not be described here but under point (g) below in accordance with the provisions set out in section 10.1.2, sub-sections 4 and 5 of Annex VII of the FAR.</v>
          </cell>
        </row>
        <row r="335">
          <cell r="A335">
            <v>334</v>
          </cell>
          <cell r="B335" t="str">
            <v>emissions from waste gases which are IMPORTED from other installations or sub-installations and consumed in this sub-installation, should not be included here but under point (f) below.</v>
          </cell>
        </row>
        <row r="336">
          <cell r="A336">
            <v>335</v>
          </cell>
          <cell r="B336" t="str">
            <v>The description should include an appropriate reference to the latest approved monitoring plan under the M&amp;R Regulation using the same names for all source streams and emissions.</v>
          </cell>
        </row>
        <row r="337">
          <cell r="A337">
            <v>336</v>
          </cell>
          <cell r="B337" t="str">
            <v>Are further internal source streams relevant?</v>
          </cell>
        </row>
        <row r="338">
          <cell r="A338">
            <v>337</v>
          </cell>
          <cell r="B338" t="str">
            <v>For the specific purpose of the NIMs data collection, this section should cover all data provided in section F.(i) in the "baseline data collection" template.</v>
          </cell>
        </row>
        <row r="339">
          <cell r="A339">
            <v>338</v>
          </cell>
          <cell r="B339" t="str">
            <v>If relevant, please describe below how corresponding amounts are monitored, in particular if not already covered by the monitoring plan under the M&amp;R Regulation.</v>
          </cell>
        </row>
        <row r="340">
          <cell r="A340">
            <v>339</v>
          </cell>
          <cell r="B340" t="str">
            <v>the data source used for the quantification of amounts imported or exported pursuant to section 4.4 of Annex VII of the FAR.</v>
          </cell>
        </row>
        <row r="341">
          <cell r="A341">
            <v>340</v>
          </cell>
          <cell r="B341" t="str">
            <v>the method used for the determination of all calculation factors pursuant section 4.6 of Annex VII of the FAR.</v>
          </cell>
        </row>
        <row r="342">
          <cell r="A342">
            <v>341</v>
          </cell>
          <cell r="B342" t="str">
            <v>Amounts imported or exported</v>
          </cell>
        </row>
        <row r="343">
          <cell r="A343">
            <v>342</v>
          </cell>
          <cell r="B343" t="str">
            <v>Emission factor or carbon content</v>
          </cell>
        </row>
        <row r="344">
          <cell r="A344">
            <v>343</v>
          </cell>
          <cell r="B344" t="str">
            <v>Biomass content</v>
          </cell>
        </row>
        <row r="345">
          <cell r="A345">
            <v>344</v>
          </cell>
          <cell r="B345" t="str">
            <v>Is transferred CO2 imported or exported relevant?</v>
          </cell>
        </row>
        <row r="346">
          <cell r="A346">
            <v>345</v>
          </cell>
          <cell r="B346" t="str">
            <v>For the specific purpose of the NIMs data collection, this section should cover all data provided in section F.(j) in the "baseline data collection" template.</v>
          </cell>
        </row>
        <row r="347">
          <cell r="A347">
            <v>346</v>
          </cell>
          <cell r="B347" t="str">
            <v>Fuel input to this sub-installation and relevant emission factor</v>
          </cell>
        </row>
        <row r="348">
          <cell r="A348">
            <v>347</v>
          </cell>
          <cell r="B348" t="str">
            <v>For the specific purpose of the NIMs data collection, this section should cover all data provided in section F.(h) in the "baseline data collection" template.</v>
          </cell>
        </row>
        <row r="349">
          <cell r="A349">
            <v>348</v>
          </cell>
          <cell r="B349" t="str">
            <v>the data source used for the quantification of the fuel input pursuant to section 4.4 of Annex VII of the FAR.</v>
          </cell>
        </row>
        <row r="350">
          <cell r="A350">
            <v>349</v>
          </cell>
          <cell r="B350" t="str">
            <v>The term "fuel" should be understood as any source stream in accordance with the M&amp;R Regulation that is combustible and for which a net calorific value can be determined.</v>
          </cell>
        </row>
        <row r="351">
          <cell r="A351">
            <v>350</v>
          </cell>
          <cell r="B351" t="str">
            <v>the method used for the determination of weighted emission factor pursuant section 4.6 of Annex VII of the FAR.</v>
          </cell>
        </row>
        <row r="352">
          <cell r="A352">
            <v>351</v>
          </cell>
          <cell r="B352" t="str">
            <v>The weighted emission factor corresponds to the accumulated emissions from the fuels, including those used to produce measurable heat, divided by the total energy content. The weighted emission factor should furthermore include emissions from corresponding flue gas cleaning, if applicable.</v>
          </cell>
        </row>
        <row r="353">
          <cell r="A353">
            <v>352</v>
          </cell>
          <cell r="B353" t="str">
            <v>Weighted emission factor</v>
          </cell>
        </row>
        <row r="354">
          <cell r="A354">
            <v>353</v>
          </cell>
          <cell r="B354" t="str">
            <v>Measurable heat import to and export from this sub-installation</v>
          </cell>
        </row>
        <row r="355">
          <cell r="A355">
            <v>354</v>
          </cell>
          <cell r="B355" t="str">
            <v>For the specific purpose of the NIMs data collection, this section should cover all data provided in section F.(k) in the "baseline data collection" template.</v>
          </cell>
        </row>
        <row r="356">
          <cell r="A356">
            <v>355</v>
          </cell>
          <cell r="B356" t="str">
            <v>The attributable emissions will take into account any import or export of measurable heat pursuant to sections 10.1.2 and 10.1.3 of Annex VII of the FAR.</v>
          </cell>
        </row>
        <row r="357">
          <cell r="A357">
            <v>356</v>
          </cell>
          <cell r="B357" t="str">
            <v>Are measurable heat flows relevant for this sub-installation?</v>
          </cell>
        </row>
        <row r="358">
          <cell r="A358">
            <v>357</v>
          </cell>
          <cell r="B358" t="str">
            <v>the method used for the determination of annual quantities pursuant to section 7.2 of Annex VII of the FAR.</v>
          </cell>
        </row>
        <row r="359">
          <cell r="A359">
            <v>358</v>
          </cell>
          <cell r="B359" t="str">
            <v>Measurable heat imported</v>
          </cell>
        </row>
        <row r="360">
          <cell r="A360">
            <v>359</v>
          </cell>
          <cell r="B360" t="str">
            <v>Measurable heat from pulp</v>
          </cell>
        </row>
        <row r="361">
          <cell r="A361">
            <v>360</v>
          </cell>
          <cell r="B361" t="str">
            <v>Measurable heat from nitric acid</v>
          </cell>
        </row>
        <row r="362">
          <cell r="A362">
            <v>361</v>
          </cell>
          <cell r="B362" t="str">
            <v>Measurable heat exported</v>
          </cell>
        </row>
        <row r="363">
          <cell r="A363">
            <v>362</v>
          </cell>
          <cell r="B363" t="str">
            <v>Description of the methodology for determination of the relevant attributable emission factors in accordance with sections 10.1.2. and 10.1.3. of Annex VII (FAR).</v>
          </cell>
        </row>
        <row r="364">
          <cell r="A364">
            <v>363</v>
          </cell>
          <cell r="B364" t="str">
            <v>This should cover the emission factor for each type of measurable heat flow identified above.</v>
          </cell>
        </row>
        <row r="365">
          <cell r="A365">
            <v>364</v>
          </cell>
          <cell r="B365" t="str">
            <v>If the heat is produced from CHPs, please describe how all parameters in chapter 8 of Annex VII of the FAR have been determined.</v>
          </cell>
        </row>
        <row r="366">
          <cell r="A366">
            <v>365</v>
          </cell>
          <cell r="B366" t="str">
            <v>Are measurable heat flows imported from sub-installations producing pulp relevant?</v>
          </cell>
        </row>
        <row r="367">
          <cell r="A367">
            <v>366</v>
          </cell>
          <cell r="B367" t="str">
            <v>Waste gas balance for this sub-installation</v>
          </cell>
        </row>
        <row r="368">
          <cell r="A368">
            <v>367</v>
          </cell>
          <cell r="B368" t="str">
            <v>For the specific purpose of the NIMs data collection, this section should cover all data provided in section F.(l) in the "baseline data collection" template.</v>
          </cell>
        </row>
        <row r="369">
          <cell r="A369">
            <v>368</v>
          </cell>
          <cell r="B369" t="str">
            <v>The attributable emissions will take into account any import or export of waste gases pursuant to section 10.1.5 of Annex VII of the FAR.</v>
          </cell>
        </row>
        <row r="370">
          <cell r="A370">
            <v>369</v>
          </cell>
          <cell r="B370" t="str">
            <v>Are waste gases relevant for this sub-installation?</v>
          </cell>
        </row>
        <row r="371">
          <cell r="A371">
            <v>370</v>
          </cell>
          <cell r="B371" t="str">
            <v>Please select below for each type of waste gas produced, consumed (including safety flaring), flared (other than safety flaring), imported and exported:</v>
          </cell>
        </row>
        <row r="372">
          <cell r="A372">
            <v>371</v>
          </cell>
          <cell r="B372" t="str">
            <v>the data source used for the quantification of the waste gas amounts pursuant to section 4.4 of Annex VII of the FAR.</v>
          </cell>
        </row>
        <row r="373">
          <cell r="A373">
            <v>372</v>
          </cell>
          <cell r="B373" t="str">
            <v>the method used for the determination of energy content and emission factor pursuant section 4.6 of Annex VII of the FAR.</v>
          </cell>
        </row>
        <row r="374">
          <cell r="A374">
            <v>373</v>
          </cell>
          <cell r="B374" t="str">
            <v>Waste gases produced</v>
          </cell>
        </row>
        <row r="375">
          <cell r="A375">
            <v>374</v>
          </cell>
          <cell r="B375" t="str">
            <v>Emission factor</v>
          </cell>
        </row>
        <row r="376">
          <cell r="A376">
            <v>375</v>
          </cell>
          <cell r="B376" t="str">
            <v>Waste gases consumed</v>
          </cell>
        </row>
        <row r="377">
          <cell r="A377">
            <v>376</v>
          </cell>
          <cell r="B377" t="str">
            <v>Waste gases flared (not safety flaring)</v>
          </cell>
        </row>
        <row r="378">
          <cell r="A378">
            <v>377</v>
          </cell>
          <cell r="B378" t="str">
            <v>Waste gases imported</v>
          </cell>
        </row>
        <row r="379">
          <cell r="A379">
            <v>378</v>
          </cell>
          <cell r="B379" t="str">
            <v>Waste gases exported</v>
          </cell>
        </row>
        <row r="380">
          <cell r="A380">
            <v>379</v>
          </cell>
          <cell r="B380" t="str">
            <v>This should include information for all types of waste gases identified above.</v>
          </cell>
        </row>
        <row r="381">
          <cell r="A381">
            <v>380</v>
          </cell>
          <cell r="B381" t="str">
            <v>If flaring is relevant in your installation, please explain how it was classified into “safety flaring” and other flaring.</v>
          </cell>
        </row>
        <row r="382">
          <cell r="A382">
            <v>381</v>
          </cell>
          <cell r="B382" t="str">
            <v>G. 
Fall-back</v>
          </cell>
        </row>
        <row r="383">
          <cell r="A383">
            <v>382</v>
          </cell>
          <cell r="B383" t="str">
            <v>Sheet "Fall-back" - SUB-INSTALLATION DATA RELATING TO FALL-BACK SUB-INSTALLATIONS</v>
          </cell>
        </row>
        <row r="384">
          <cell r="A384">
            <v>383</v>
          </cell>
          <cell r="B384" t="str">
            <v>The navigation bar above only contains links to sub-installations that are selected as "relevant" in section A.III.2.</v>
          </cell>
        </row>
        <row r="385">
          <cell r="A385">
            <v>384</v>
          </cell>
          <cell r="B385" t="str">
            <v>Fall-back sub-installations</v>
          </cell>
        </row>
        <row r="386">
          <cell r="A386">
            <v>385</v>
          </cell>
          <cell r="B386" t="str">
            <v>Fall-back sub-installation:</v>
          </cell>
        </row>
        <row r="387">
          <cell r="A387">
            <v>386</v>
          </cell>
          <cell r="B387" t="str">
            <v>In case of a more complex sub-installations, please provide a detailed flow diagram, if not included under i. above.</v>
          </cell>
        </row>
        <row r="388">
          <cell r="A388">
            <v>387</v>
          </cell>
          <cell r="B388" t="str">
            <v>Method for the determination of annual activity levels</v>
          </cell>
        </row>
        <row r="389">
          <cell r="A389">
            <v>388</v>
          </cell>
          <cell r="B389" t="str">
            <v>For the specific purpose of the NIMs data collection, this section should cover all data provided in section G.(a) in the "baseline data collection" template.</v>
          </cell>
        </row>
        <row r="390">
          <cell r="A390">
            <v>389</v>
          </cell>
          <cell r="B390" t="str">
            <v>Please describe in particular any assumptions if the 95% rule in Article 10(3) of the FAR is applied.</v>
          </cell>
        </row>
        <row r="391">
          <cell r="A391">
            <v>390</v>
          </cell>
          <cell r="B391" t="str">
            <v>This should include the methodology on how relevant PRODCOM codes are tracked in accordance with sections 2.1(a) and chapter 9 of Annex VII (FAR).</v>
          </cell>
        </row>
        <row r="392">
          <cell r="A392">
            <v>391</v>
          </cell>
          <cell r="B392" t="str">
            <v xml:space="preserve">If you have exported measurable heat to non-ETS installations or entities, please describe how you have determined the carbon leakage status of the processes in which this measurable heat was consumed. Relate, to the extent possible, to entities and installations, where feasible to sub-installations of those installations, and list relevant NACE and PRODCOM codes.   
</v>
          </cell>
        </row>
        <row r="393">
          <cell r="A393">
            <v>392</v>
          </cell>
          <cell r="B393" t="str">
            <v>If you have exported measurable heat for district heating, please describe how you have determined the respective amounts.</v>
          </cell>
        </row>
        <row r="394">
          <cell r="A394">
            <v>393</v>
          </cell>
          <cell r="B394" t="str">
            <v>For the specific purpose of the NIMs data collection, this section should cover all data provided in section G.(c) in the "baseline data collection" template.</v>
          </cell>
        </row>
        <row r="395">
          <cell r="A395">
            <v>394</v>
          </cell>
          <cell r="B395" t="str">
            <v>Please describe here how the emissions of source streams and emissions sources are attributed to this sub-installation in accordance with the provisions set out in section 10.1.1 of Annex VII of the FAR, taking into consideration the following exemptions:</v>
          </cell>
        </row>
        <row r="396">
          <cell r="A396">
            <v>395</v>
          </cell>
          <cell r="B396" t="str">
            <v xml:space="preserve">Measurable heat: where the heat is exclusively produced for this sub-installation, the emissions may be directly attributed here via the fuel’s emissions. </v>
          </cell>
        </row>
        <row r="397">
          <cell r="A397">
            <v>396</v>
          </cell>
          <cell r="B397" t="str">
            <v>Wherever fuels are used to produce measurable heat which is consumed in more than one sub-installation (e.g. a central power house at the installation, or a more complex steam network with several heat producing units), the fuels should not be included in the Directly attributable emissions of the sub-installation but under point (d) below.</v>
          </cell>
        </row>
        <row r="398">
          <cell r="A398">
            <v>397</v>
          </cell>
          <cell r="B398" t="str">
            <v>emissions associated with measurable heat produced from waste gases imported from other installations or sub-installations and used in this sub-installation, should not be included here but under point (d) below.</v>
          </cell>
        </row>
        <row r="399">
          <cell r="A399">
            <v>398</v>
          </cell>
          <cell r="B399" t="str">
            <v>For the specific purpose of the NIMs data collection, this section should cover all data provided in section G.(d) in the "baseline data collection" template.</v>
          </cell>
        </row>
        <row r="400">
          <cell r="A400">
            <v>399</v>
          </cell>
          <cell r="B400" t="str">
            <v>the method used for the determination of net calorific values and emission factors pursuant section 4.6 of Annex VII of the FAR.</v>
          </cell>
        </row>
        <row r="401">
          <cell r="A401">
            <v>400</v>
          </cell>
          <cell r="B401" t="str">
            <v>Relevant?</v>
          </cell>
        </row>
        <row r="402">
          <cell r="A402">
            <v>401</v>
          </cell>
          <cell r="B402" t="str">
            <v>Net calorific value</v>
          </cell>
        </row>
        <row r="403">
          <cell r="A403">
            <v>402</v>
          </cell>
          <cell r="B403" t="str">
            <v>Fuel input from waste gases</v>
          </cell>
        </row>
        <row r="404">
          <cell r="A404">
            <v>403</v>
          </cell>
          <cell r="B404" t="str">
            <v>Measurable heat produced</v>
          </cell>
        </row>
        <row r="405">
          <cell r="A405">
            <v>404</v>
          </cell>
          <cell r="B405" t="str">
            <v>For the specific purpose of the NIMs data collection, this section should cover all data provided in section G.(e) in the "baseline data collection" template.</v>
          </cell>
        </row>
        <row r="406">
          <cell r="A406">
            <v>405</v>
          </cell>
          <cell r="B406" t="str">
            <v>Please enter below the data source pursuant to section 4.5 of Annex VII of the FAR used to determine the amount of measurable heat produced.</v>
          </cell>
        </row>
        <row r="407">
          <cell r="A407">
            <v>406</v>
          </cell>
          <cell r="B407" t="str">
            <v>Heat produced</v>
          </cell>
        </row>
        <row r="408">
          <cell r="A408">
            <v>407</v>
          </cell>
          <cell r="B408" t="str">
            <v>For the specific purpose of the NIMs data collection, this section should cover all data provided in section G.(f) in the "baseline data collection" template.</v>
          </cell>
        </row>
        <row r="409">
          <cell r="A409">
            <v>408</v>
          </cell>
          <cell r="B409" t="str">
            <v>Are further measurable heat flows relevant for this sub-installation?</v>
          </cell>
        </row>
        <row r="410">
          <cell r="A410">
            <v>409</v>
          </cell>
          <cell r="B410" t="str">
            <v>Please enter below the data source pursuant to section 4.5 of Annex VII of the FAR used to determine the amount of measurable heat imported and the method used for the determination of net amounts pursuant to section 7.2 of Annex VII of the FAR from each of the following sources, where relevant :</v>
          </cell>
        </row>
        <row r="411">
          <cell r="A411">
            <v>410</v>
          </cell>
          <cell r="B411" t="str">
            <v>Net heat imported (other sources): this includes heat imported from other installations, or, where measurable heat is consumed by more than one sub-installation, heat produced onsite and consumed within this sub-installation. Measurable heat imported from any product BM sub-installation, pulp production, measurable heat recovered from fuel BM sub-installations or from waste gases should not be included here.</v>
          </cell>
        </row>
        <row r="412">
          <cell r="A412">
            <v>411</v>
          </cell>
          <cell r="B412" t="str">
            <v>Heat from product BM: this includes measurable heat exported from product BM sub-installation with the exception of measurable heat from sub-installations producing pulp production.</v>
          </cell>
        </row>
        <row r="413">
          <cell r="A413">
            <v>412</v>
          </cell>
          <cell r="B413" t="str">
            <v>Heat from pulp: this includes heat imported from sub-installations producing pulp.</v>
          </cell>
        </row>
        <row r="414">
          <cell r="A414">
            <v>413</v>
          </cell>
          <cell r="B414" t="str">
            <v>Heat from fuel BM: this includes measurable heat recovered from waste heat from fuel BM sub-installations.</v>
          </cell>
        </row>
        <row r="415">
          <cell r="A415">
            <v>414</v>
          </cell>
          <cell r="B415" t="str">
            <v>Heat from waste gases: this includes measurable heat which is produced from waste gases.</v>
          </cell>
        </row>
        <row r="416">
          <cell r="A416">
            <v>415</v>
          </cell>
          <cell r="B416" t="str">
            <v>imported (other sources)</v>
          </cell>
        </row>
        <row r="417">
          <cell r="A417">
            <v>416</v>
          </cell>
          <cell r="B417" t="str">
            <v>Net measurable flows</v>
          </cell>
        </row>
        <row r="418">
          <cell r="A418">
            <v>417</v>
          </cell>
          <cell r="B418" t="str">
            <v>imported (from product BM)</v>
          </cell>
        </row>
        <row r="419">
          <cell r="A419">
            <v>418</v>
          </cell>
          <cell r="B419" t="str">
            <v>imported (from pulp)</v>
          </cell>
        </row>
        <row r="420">
          <cell r="A420">
            <v>419</v>
          </cell>
          <cell r="B420" t="str">
            <v>imported (from fuel BM)</v>
          </cell>
        </row>
        <row r="421">
          <cell r="A421">
            <v>420</v>
          </cell>
          <cell r="B421" t="str">
            <v>imported (from waste gases)</v>
          </cell>
        </row>
        <row r="422">
          <cell r="A422">
            <v>421</v>
          </cell>
          <cell r="B422" t="str">
            <v>Heat exported</v>
          </cell>
        </row>
        <row r="423">
          <cell r="A423">
            <v>422</v>
          </cell>
          <cell r="B423" t="str">
            <v>H. 
Special BM</v>
          </cell>
        </row>
        <row r="424">
          <cell r="A424">
            <v>423</v>
          </cell>
          <cell r="B424" t="str">
            <v>CWT (Refinery products)</v>
          </cell>
        </row>
        <row r="425">
          <cell r="A425">
            <v>424</v>
          </cell>
          <cell r="B425" t="str">
            <v>Lime</v>
          </cell>
        </row>
        <row r="426">
          <cell r="A426">
            <v>425</v>
          </cell>
          <cell r="B426" t="str">
            <v>Dolime</v>
          </cell>
        </row>
        <row r="427">
          <cell r="A427">
            <v>426</v>
          </cell>
          <cell r="B427" t="str">
            <v>Steam cracking</v>
          </cell>
        </row>
        <row r="428">
          <cell r="A428">
            <v>427</v>
          </cell>
          <cell r="B428" t="str">
            <v>CWT (Aromatics)</v>
          </cell>
        </row>
        <row r="429">
          <cell r="A429">
            <v>428</v>
          </cell>
          <cell r="B429" t="str">
            <v>Hydrogen</v>
          </cell>
        </row>
        <row r="430">
          <cell r="A430">
            <v>429</v>
          </cell>
          <cell r="B430" t="str">
            <v>Synthesis gas</v>
          </cell>
        </row>
        <row r="431">
          <cell r="A431">
            <v>430</v>
          </cell>
          <cell r="B431" t="str">
            <v>Ethylene oxide / glycols</v>
          </cell>
        </row>
        <row r="432">
          <cell r="A432">
            <v>431</v>
          </cell>
          <cell r="B432" t="str">
            <v>Vinyl chloride monomer (VCM)</v>
          </cell>
        </row>
        <row r="433">
          <cell r="A433">
            <v>432</v>
          </cell>
          <cell r="B433" t="str">
            <v>Sheet "SpecialBM" - SPECIAL DATA FOR SOME PRODUCT BENCHMARKS</v>
          </cell>
        </row>
        <row r="434">
          <cell r="A434">
            <v>433</v>
          </cell>
          <cell r="B434" t="str">
            <v>Tool for calculating the historical activity levels for refinery sub-installations</v>
          </cell>
        </row>
        <row r="435">
          <cell r="A435">
            <v>434</v>
          </cell>
          <cell r="B435" t="str">
            <v>Relevance of this tool in your installation:</v>
          </cell>
        </row>
        <row r="436">
          <cell r="A436">
            <v>435</v>
          </cell>
          <cell r="B436" t="str">
            <v>This message is automatically generated based on your inputs in sheet "C_InstallationDescription", section C.I.</v>
          </cell>
        </row>
        <row r="437">
          <cell r="A437">
            <v>436</v>
          </cell>
          <cell r="B437" t="str">
            <v>CWT throughput data</v>
          </cell>
        </row>
        <row r="438">
          <cell r="A438">
            <v>437</v>
          </cell>
          <cell r="B438" t="str">
            <v>Please select below the data source used for the quantities of the supplemental feed pursuant to section 4.4 of Annex VII of the FAR.</v>
          </cell>
        </row>
        <row r="439">
          <cell r="A439">
            <v>438</v>
          </cell>
          <cell r="B439" t="str">
            <v>For the definition and boundaries of each CWT function please see Annex II point 1 of the FAR.</v>
          </cell>
        </row>
        <row r="440">
          <cell r="A440">
            <v>439</v>
          </cell>
          <cell r="B440" t="str">
            <v>For the basis the following abbreviations are used:</v>
          </cell>
        </row>
        <row r="441">
          <cell r="A441">
            <v>440</v>
          </cell>
          <cell r="B441" t="str">
            <v>Net fresh feed</v>
          </cell>
        </row>
        <row r="442">
          <cell r="A442">
            <v>441</v>
          </cell>
          <cell r="B442" t="str">
            <v>Reactor feed (includes recycle)</v>
          </cell>
        </row>
        <row r="443">
          <cell r="A443">
            <v>442</v>
          </cell>
          <cell r="B443" t="str">
            <v>Product feed</v>
          </cell>
        </row>
        <row r="444">
          <cell r="A444">
            <v>443</v>
          </cell>
          <cell r="B444" t="str">
            <v>Synthesis gas production for POX units</v>
          </cell>
        </row>
        <row r="445">
          <cell r="A445">
            <v>444</v>
          </cell>
          <cell r="B445" t="str">
            <v>CWT function</v>
          </cell>
        </row>
        <row r="446">
          <cell r="A446">
            <v>445</v>
          </cell>
          <cell r="B446" t="str">
            <v>Basis (kt/a)</v>
          </cell>
        </row>
        <row r="447">
          <cell r="A447">
            <v>446</v>
          </cell>
          <cell r="B447" t="str">
            <v>CWT factor</v>
          </cell>
        </row>
        <row r="448">
          <cell r="A448">
            <v>447</v>
          </cell>
          <cell r="B448" t="str">
            <v>Atmospheric Crude Distillation</v>
          </cell>
        </row>
        <row r="449">
          <cell r="A449">
            <v>448</v>
          </cell>
          <cell r="B449" t="str">
            <v xml:space="preserve">Vacuum Distillation </v>
          </cell>
        </row>
        <row r="450">
          <cell r="A450">
            <v>449</v>
          </cell>
          <cell r="B450" t="str">
            <v xml:space="preserve">Solvent Deasphalting </v>
          </cell>
        </row>
        <row r="451">
          <cell r="A451">
            <v>450</v>
          </cell>
          <cell r="B451" t="str">
            <v xml:space="preserve">Visbreaking </v>
          </cell>
        </row>
        <row r="452">
          <cell r="A452">
            <v>451</v>
          </cell>
          <cell r="B452" t="str">
            <v>Thermal Cracking</v>
          </cell>
        </row>
        <row r="453">
          <cell r="A453">
            <v>452</v>
          </cell>
          <cell r="B453" t="str">
            <v xml:space="preserve">Delayed Coking </v>
          </cell>
        </row>
        <row r="454">
          <cell r="A454">
            <v>453</v>
          </cell>
          <cell r="B454" t="str">
            <v xml:space="preserve">Fluid Coking </v>
          </cell>
        </row>
        <row r="455">
          <cell r="A455">
            <v>454</v>
          </cell>
          <cell r="B455" t="str">
            <v xml:space="preserve">Flexicoking </v>
          </cell>
        </row>
        <row r="456">
          <cell r="A456">
            <v>455</v>
          </cell>
          <cell r="B456" t="str">
            <v xml:space="preserve">Coke Calcining </v>
          </cell>
        </row>
        <row r="457">
          <cell r="A457">
            <v>456</v>
          </cell>
          <cell r="B457" t="str">
            <v>Fluid Catalytic Cracking</v>
          </cell>
        </row>
        <row r="458">
          <cell r="A458">
            <v>457</v>
          </cell>
          <cell r="B458" t="str">
            <v xml:space="preserve">Other Catalytic Cracking </v>
          </cell>
        </row>
        <row r="459">
          <cell r="A459">
            <v>458</v>
          </cell>
          <cell r="B459" t="str">
            <v xml:space="preserve">Distillate / Gasoil Hydrocracking </v>
          </cell>
        </row>
        <row r="460">
          <cell r="A460">
            <v>459</v>
          </cell>
          <cell r="B460" t="str">
            <v xml:space="preserve">Residual Hydrocracking </v>
          </cell>
        </row>
        <row r="461">
          <cell r="A461">
            <v>460</v>
          </cell>
          <cell r="B461" t="str">
            <v>Naphtha/Gasoline Hydrotreating</v>
          </cell>
        </row>
        <row r="462">
          <cell r="A462">
            <v>461</v>
          </cell>
          <cell r="B462" t="str">
            <v xml:space="preserve">Kerosene/ Diesel Hydrotreating </v>
          </cell>
        </row>
        <row r="463">
          <cell r="A463">
            <v>462</v>
          </cell>
          <cell r="B463" t="str">
            <v xml:space="preserve">Residual Hydrotreating </v>
          </cell>
        </row>
        <row r="464">
          <cell r="A464">
            <v>463</v>
          </cell>
          <cell r="B464" t="str">
            <v>VGO Hydrotreating</v>
          </cell>
        </row>
        <row r="465">
          <cell r="A465">
            <v>464</v>
          </cell>
          <cell r="B465" t="str">
            <v xml:space="preserve">Hydrogen Production </v>
          </cell>
        </row>
        <row r="466">
          <cell r="A466">
            <v>465</v>
          </cell>
          <cell r="B466" t="str">
            <v>Catalytic Reforming</v>
          </cell>
        </row>
        <row r="467">
          <cell r="A467">
            <v>466</v>
          </cell>
          <cell r="B467" t="str">
            <v xml:space="preserve">Alkylation </v>
          </cell>
        </row>
        <row r="468">
          <cell r="A468">
            <v>467</v>
          </cell>
          <cell r="B468" t="str">
            <v>C4 Isomerisation</v>
          </cell>
        </row>
        <row r="469">
          <cell r="A469">
            <v>468</v>
          </cell>
          <cell r="B469" t="str">
            <v>C5/C6 Isomerisation</v>
          </cell>
        </row>
        <row r="470">
          <cell r="A470">
            <v>469</v>
          </cell>
          <cell r="B470" t="str">
            <v xml:space="preserve">Oxygenate Production </v>
          </cell>
        </row>
        <row r="471">
          <cell r="A471">
            <v>470</v>
          </cell>
          <cell r="B471" t="str">
            <v xml:space="preserve">Propylene Production </v>
          </cell>
        </row>
        <row r="472">
          <cell r="A472">
            <v>471</v>
          </cell>
          <cell r="B472" t="str">
            <v>Asphalt Manufacture</v>
          </cell>
        </row>
        <row r="473">
          <cell r="A473">
            <v>472</v>
          </cell>
          <cell r="B473" t="str">
            <v>Polymer-Modified Asphalt Blending</v>
          </cell>
        </row>
        <row r="474">
          <cell r="A474">
            <v>473</v>
          </cell>
          <cell r="B474" t="str">
            <v>Sulphur Recovery</v>
          </cell>
        </row>
        <row r="475">
          <cell r="A475">
            <v>474</v>
          </cell>
          <cell r="B475" t="str">
            <v>Aromatic Solvent Extraction</v>
          </cell>
        </row>
        <row r="476">
          <cell r="A476">
            <v>475</v>
          </cell>
          <cell r="B476" t="str">
            <v>Hydrodealkylation</v>
          </cell>
        </row>
        <row r="477">
          <cell r="A477">
            <v>476</v>
          </cell>
          <cell r="B477" t="str">
            <v>TDP/ TDA</v>
          </cell>
        </row>
        <row r="478">
          <cell r="A478">
            <v>477</v>
          </cell>
          <cell r="B478" t="str">
            <v>Cyclohexane production</v>
          </cell>
        </row>
        <row r="479">
          <cell r="A479">
            <v>478</v>
          </cell>
          <cell r="B479" t="str">
            <v>Xylene Isomerisation</v>
          </cell>
        </row>
        <row r="480">
          <cell r="A480">
            <v>479</v>
          </cell>
          <cell r="B480" t="str">
            <v>Paraxylene production</v>
          </cell>
        </row>
        <row r="481">
          <cell r="A481">
            <v>480</v>
          </cell>
          <cell r="B481" t="str">
            <v>Metaxylene production</v>
          </cell>
        </row>
        <row r="482">
          <cell r="A482">
            <v>481</v>
          </cell>
          <cell r="B482" t="str">
            <v>Phthalic anhydride production</v>
          </cell>
        </row>
        <row r="483">
          <cell r="A483">
            <v>482</v>
          </cell>
          <cell r="B483" t="str">
            <v>Maleic anhydride production</v>
          </cell>
        </row>
        <row r="484">
          <cell r="A484">
            <v>483</v>
          </cell>
          <cell r="B484" t="str">
            <v>Ethylbenzene production</v>
          </cell>
        </row>
        <row r="485">
          <cell r="A485">
            <v>484</v>
          </cell>
          <cell r="B485" t="str">
            <v>Cumene production</v>
          </cell>
        </row>
        <row r="486">
          <cell r="A486">
            <v>485</v>
          </cell>
          <cell r="B486" t="str">
            <v>Phenol production</v>
          </cell>
        </row>
        <row r="487">
          <cell r="A487">
            <v>486</v>
          </cell>
          <cell r="B487" t="str">
            <v>Lube solvent extraction</v>
          </cell>
        </row>
        <row r="488">
          <cell r="A488">
            <v>487</v>
          </cell>
          <cell r="B488" t="str">
            <v>Lube solvent dewaxing</v>
          </cell>
        </row>
        <row r="489">
          <cell r="A489">
            <v>488</v>
          </cell>
          <cell r="B489" t="str">
            <v>Catalytic Wax Isomerisation</v>
          </cell>
        </row>
        <row r="490">
          <cell r="A490">
            <v>489</v>
          </cell>
          <cell r="B490" t="str">
            <v xml:space="preserve">Lube Hydrocracker </v>
          </cell>
        </row>
        <row r="491">
          <cell r="A491">
            <v>490</v>
          </cell>
          <cell r="B491" t="str">
            <v xml:space="preserve">Wax Deoiling </v>
          </cell>
        </row>
        <row r="492">
          <cell r="A492">
            <v>491</v>
          </cell>
          <cell r="B492" t="str">
            <v xml:space="preserve">Lube/Wax Hydrotreating </v>
          </cell>
        </row>
        <row r="493">
          <cell r="A493">
            <v>492</v>
          </cell>
          <cell r="B493" t="str">
            <v>Solvent Hydrotreating</v>
          </cell>
        </row>
        <row r="494">
          <cell r="A494">
            <v>493</v>
          </cell>
          <cell r="B494" t="str">
            <v>Solvent Fractionation</v>
          </cell>
        </row>
        <row r="495">
          <cell r="A495">
            <v>494</v>
          </cell>
          <cell r="B495" t="str">
            <v>Mol sieve for C10+ paraffins</v>
          </cell>
        </row>
        <row r="496">
          <cell r="A496">
            <v>495</v>
          </cell>
          <cell r="B496" t="str">
            <v>Partial Oxidation of Residual Feeds (POX) for Fuel</v>
          </cell>
        </row>
        <row r="497">
          <cell r="A497">
            <v>496</v>
          </cell>
          <cell r="B497" t="str">
            <v>Partial Oxidation of Residual Feeds (POX) for Hydrogen or Methanol</v>
          </cell>
        </row>
        <row r="498">
          <cell r="A498">
            <v>497</v>
          </cell>
          <cell r="B498" t="str">
            <v>Methanol from syngas</v>
          </cell>
        </row>
        <row r="499">
          <cell r="A499">
            <v>498</v>
          </cell>
          <cell r="B499" t="str">
            <v>Air Separation</v>
          </cell>
        </row>
        <row r="500">
          <cell r="A500">
            <v>499</v>
          </cell>
          <cell r="B500" t="str">
            <v>Fractionation of purchased NGL</v>
          </cell>
        </row>
        <row r="501">
          <cell r="A501">
            <v>500</v>
          </cell>
          <cell r="B501" t="str">
            <v>Flue gas treatment</v>
          </cell>
        </row>
        <row r="502">
          <cell r="A502">
            <v>501</v>
          </cell>
          <cell r="B502" t="str">
            <v>Treatment and Compression of Fuel Gas for Sales</v>
          </cell>
        </row>
        <row r="503">
          <cell r="A503">
            <v>502</v>
          </cell>
          <cell r="B503" t="str">
            <v>Seawater Desalination</v>
          </cell>
        </row>
        <row r="504">
          <cell r="A504">
            <v>503</v>
          </cell>
          <cell r="B504" t="str">
            <v>Further description</v>
          </cell>
        </row>
        <row r="505">
          <cell r="A505">
            <v>504</v>
          </cell>
          <cell r="B505" t="str">
            <v>Tool for calculating the historical activity levels for lime sub-installations</v>
          </cell>
        </row>
        <row r="506">
          <cell r="A506">
            <v>505</v>
          </cell>
          <cell r="B506" t="str">
            <v>Please select below the data source used for the properties of lime (CaO and MgO content) pursuant to section 4.6 of Annex VII of the FAR.</v>
          </cell>
        </row>
        <row r="507">
          <cell r="A507">
            <v>506</v>
          </cell>
          <cell r="B507" t="str">
            <v>Composition data</v>
          </cell>
        </row>
        <row r="508">
          <cell r="A508">
            <v>507</v>
          </cell>
          <cell r="B508" t="str">
            <v>Tool for calculating the historical activity levels for Dolime sub-installations</v>
          </cell>
        </row>
        <row r="509">
          <cell r="A509">
            <v>508</v>
          </cell>
          <cell r="B509" t="str">
            <v>Tool for calculating the historical activity levels for steam cracking sub-installations</v>
          </cell>
        </row>
        <row r="510">
          <cell r="A510">
            <v>509</v>
          </cell>
          <cell r="B510" t="str">
            <v>Supplemental feed data:</v>
          </cell>
        </row>
        <row r="511">
          <cell r="A511">
            <v>510</v>
          </cell>
          <cell r="B511" t="str">
            <v>Hydrogen, ethylene and other HVC</v>
          </cell>
        </row>
        <row r="512">
          <cell r="A512">
            <v>511</v>
          </cell>
          <cell r="B512" t="str">
            <v>Tool for calculating the historical activity levels for aromatics sub-installations</v>
          </cell>
        </row>
        <row r="513">
          <cell r="A513">
            <v>512</v>
          </cell>
          <cell r="B513" t="str">
            <v>For the definition and boundaries of each CWT function please see Annex II point 2 of the FAR.</v>
          </cell>
        </row>
        <row r="514">
          <cell r="A514">
            <v>513</v>
          </cell>
          <cell r="B514" t="str">
            <v>Naphtha/Gasoline Hydrotreater</v>
          </cell>
        </row>
        <row r="515">
          <cell r="A515">
            <v>514</v>
          </cell>
          <cell r="B515" t="str">
            <v>Tool for calculating the historical activity levels for hydrogen sub-installations</v>
          </cell>
        </row>
        <row r="516">
          <cell r="A516">
            <v>515</v>
          </cell>
          <cell r="B516" t="str">
            <v>Hydrogen volume fraction VF(H2)</v>
          </cell>
        </row>
        <row r="517">
          <cell r="A517">
            <v>516</v>
          </cell>
          <cell r="B517" t="str">
            <v>Please select below the data source used for the hydrogen volume fraction pursuant to section 4.6 of Annex VII of the FAR.</v>
          </cell>
        </row>
        <row r="518">
          <cell r="A518">
            <v>517</v>
          </cell>
          <cell r="B518" t="str">
            <v>Total hydrogen production</v>
          </cell>
        </row>
        <row r="519">
          <cell r="A519">
            <v>518</v>
          </cell>
          <cell r="B519" t="str">
            <v>Volume fraction of hydrogen</v>
          </cell>
        </row>
        <row r="520">
          <cell r="A520">
            <v>519</v>
          </cell>
          <cell r="B520" t="str">
            <v>Tool for calculating the historical activity levels for synthesis gas sub-installations</v>
          </cell>
        </row>
        <row r="521">
          <cell r="A521">
            <v>520</v>
          </cell>
          <cell r="B521" t="str">
            <v>Total synthesis gas production</v>
          </cell>
        </row>
        <row r="522">
          <cell r="A522">
            <v>521</v>
          </cell>
          <cell r="B522" t="str">
            <v>Tool for calculating the historical activity levels for ethylene oxide / ethylene glycols sub-installations</v>
          </cell>
        </row>
        <row r="523">
          <cell r="A523">
            <v>522</v>
          </cell>
          <cell r="B523" t="str">
            <v>Production data of Ethylene oxide and glycols:</v>
          </cell>
        </row>
        <row r="524">
          <cell r="A524">
            <v>523</v>
          </cell>
          <cell r="B524" t="str">
            <v>Ethylene oxide</v>
          </cell>
        </row>
        <row r="525">
          <cell r="A525">
            <v>524</v>
          </cell>
          <cell r="B525" t="str">
            <v>Monoethylene glycol</v>
          </cell>
        </row>
        <row r="526">
          <cell r="A526">
            <v>525</v>
          </cell>
          <cell r="B526" t="str">
            <v>Diethylene glycol</v>
          </cell>
        </row>
        <row r="527">
          <cell r="A527">
            <v>526</v>
          </cell>
          <cell r="B527" t="str">
            <v>Triethylene glycol</v>
          </cell>
        </row>
        <row r="528">
          <cell r="A528">
            <v>527</v>
          </cell>
          <cell r="B528" t="str">
            <v>Vinyl chloride monomer tool: Preliminary allocation (Article 31 of the FAR)</v>
          </cell>
        </row>
        <row r="529">
          <cell r="A529">
            <v>528</v>
          </cell>
          <cell r="B529" t="str">
            <v>Heat consumption from H2 combustion</v>
          </cell>
        </row>
        <row r="530">
          <cell r="A530">
            <v>529</v>
          </cell>
          <cell r="B530" t="str">
            <v>Quantification of heat from H2</v>
          </cell>
        </row>
        <row r="531">
          <cell r="A531">
            <v>530</v>
          </cell>
          <cell r="B531" t="str">
            <v>I. 
MS specific</v>
          </cell>
        </row>
        <row r="532">
          <cell r="A532">
            <v>531</v>
          </cell>
          <cell r="B532" t="str">
            <v>Sheet "MSspecific" -  ADDITIONAL DATA REQUIREMENTS BY THE MEMBER STATE</v>
          </cell>
        </row>
        <row r="533">
          <cell r="A533">
            <v>532</v>
          </cell>
          <cell r="B533" t="str">
            <v>To be defined by the Member State</v>
          </cell>
        </row>
        <row r="534">
          <cell r="A534">
            <v>533</v>
          </cell>
          <cell r="B534" t="str">
            <v>J. 
Comments</v>
          </cell>
        </row>
        <row r="535">
          <cell r="A535">
            <v>534</v>
          </cell>
          <cell r="B535" t="str">
            <v>Sheet "Comments" -  COMMENTS AND FURTHER INFORMATION</v>
          </cell>
        </row>
        <row r="536">
          <cell r="A536">
            <v>535</v>
          </cell>
          <cell r="B536" t="str">
            <v>Documents supporting this report</v>
          </cell>
        </row>
        <row r="537">
          <cell r="A537">
            <v>536</v>
          </cell>
          <cell r="B537" t="str">
            <v>Please list here all relevant documents which are submitted together with this report</v>
          </cell>
        </row>
        <row r="538">
          <cell r="A538">
            <v>537</v>
          </cell>
          <cell r="B538" t="str">
            <v>Please provide file name(s) (if in an electronic format) or document reference number(s) (if hard copy) below:</v>
          </cell>
        </row>
        <row r="539">
          <cell r="A539">
            <v>538</v>
          </cell>
          <cell r="B539" t="str">
            <v>File name/Reference</v>
          </cell>
        </row>
        <row r="540">
          <cell r="A540">
            <v>539</v>
          </cell>
          <cell r="B540" t="str">
            <v>Document description</v>
          </cell>
        </row>
        <row r="541">
          <cell r="A541">
            <v>540</v>
          </cell>
          <cell r="B541" t="str">
            <v>Free space for all kinds of supplemental information</v>
          </cell>
        </row>
        <row r="542">
          <cell r="A542">
            <v>541</v>
          </cell>
          <cell r="B542" t="str">
            <v>In space below you can enter all information which was not suitable for input in other sheets and which you consider important for the competent authority</v>
          </cell>
        </row>
        <row r="543">
          <cell r="A543">
            <v>542</v>
          </cell>
          <cell r="B543" t="str">
            <v>Name</v>
          </cell>
        </row>
        <row r="544">
          <cell r="A544">
            <v>543</v>
          </cell>
          <cell r="B544" t="str">
            <v>Constant</v>
          </cell>
        </row>
        <row r="545">
          <cell r="A545">
            <v>544</v>
          </cell>
          <cell r="B545" t="str">
            <v>Further constants</v>
          </cell>
        </row>
        <row r="546">
          <cell r="A546">
            <v>545</v>
          </cell>
          <cell r="B546" t="str">
            <v>N.A.</v>
          </cell>
        </row>
        <row r="547">
          <cell r="A547">
            <v>546</v>
          </cell>
          <cell r="B547" t="str">
            <v>submitted to verifier</v>
          </cell>
        </row>
        <row r="548">
          <cell r="A548">
            <v>547</v>
          </cell>
          <cell r="B548" t="str">
            <v>assessed by verifier</v>
          </cell>
        </row>
        <row r="549">
          <cell r="A549">
            <v>548</v>
          </cell>
          <cell r="B549" t="str">
            <v>submitted to competent authority</v>
          </cell>
        </row>
        <row r="550">
          <cell r="A550">
            <v>549</v>
          </cell>
          <cell r="B550" t="str">
            <v>returned with remarks</v>
          </cell>
        </row>
        <row r="551">
          <cell r="A551">
            <v>550</v>
          </cell>
          <cell r="B551" t="str">
            <v>approved by competent authority</v>
          </cell>
        </row>
        <row r="552">
          <cell r="A552">
            <v>551</v>
          </cell>
          <cell r="B552" t="str">
            <v>working draft</v>
          </cell>
        </row>
        <row r="553">
          <cell r="A553">
            <v>552</v>
          </cell>
          <cell r="B553" t="str">
            <v>The operator of this installation confirms that this report may be used by the competent authority and the European Commission.</v>
          </cell>
        </row>
        <row r="554">
          <cell r="A554">
            <v>553</v>
          </cell>
          <cell r="B554" t="str">
            <v>Austria</v>
          </cell>
        </row>
        <row r="555">
          <cell r="A555">
            <v>554</v>
          </cell>
          <cell r="B555" t="str">
            <v>Belgium</v>
          </cell>
        </row>
        <row r="556">
          <cell r="A556">
            <v>555</v>
          </cell>
          <cell r="B556" t="str">
            <v>Bulgaria</v>
          </cell>
        </row>
        <row r="557">
          <cell r="A557">
            <v>556</v>
          </cell>
          <cell r="B557" t="str">
            <v>Cyprus</v>
          </cell>
        </row>
        <row r="558">
          <cell r="A558">
            <v>557</v>
          </cell>
          <cell r="B558" t="str">
            <v>Croatia</v>
          </cell>
        </row>
        <row r="559">
          <cell r="A559">
            <v>558</v>
          </cell>
          <cell r="B559" t="str">
            <v>Czech Republic</v>
          </cell>
        </row>
        <row r="560">
          <cell r="A560">
            <v>559</v>
          </cell>
          <cell r="B560" t="str">
            <v>Denmark</v>
          </cell>
        </row>
        <row r="561">
          <cell r="A561">
            <v>560</v>
          </cell>
          <cell r="B561" t="str">
            <v>Estonia</v>
          </cell>
        </row>
        <row r="562">
          <cell r="A562">
            <v>561</v>
          </cell>
          <cell r="B562" t="str">
            <v>Finland</v>
          </cell>
        </row>
        <row r="563">
          <cell r="A563">
            <v>562</v>
          </cell>
          <cell r="B563" t="str">
            <v>France</v>
          </cell>
        </row>
        <row r="564">
          <cell r="A564">
            <v>563</v>
          </cell>
          <cell r="B564" t="str">
            <v>Germany</v>
          </cell>
        </row>
        <row r="565">
          <cell r="A565">
            <v>564</v>
          </cell>
          <cell r="B565" t="str">
            <v>Greece</v>
          </cell>
        </row>
        <row r="566">
          <cell r="A566">
            <v>565</v>
          </cell>
          <cell r="B566" t="str">
            <v>Hungary</v>
          </cell>
        </row>
        <row r="567">
          <cell r="A567">
            <v>566</v>
          </cell>
          <cell r="B567" t="str">
            <v>Iceland</v>
          </cell>
        </row>
        <row r="568">
          <cell r="A568">
            <v>567</v>
          </cell>
          <cell r="B568" t="str">
            <v>Ireland</v>
          </cell>
        </row>
        <row r="569">
          <cell r="A569">
            <v>568</v>
          </cell>
          <cell r="B569" t="str">
            <v>Italy</v>
          </cell>
        </row>
        <row r="570">
          <cell r="A570">
            <v>569</v>
          </cell>
          <cell r="B570" t="str">
            <v>Latvia</v>
          </cell>
        </row>
        <row r="571">
          <cell r="A571">
            <v>570</v>
          </cell>
          <cell r="B571" t="str">
            <v>Liechtenstein</v>
          </cell>
        </row>
        <row r="572">
          <cell r="A572">
            <v>571</v>
          </cell>
          <cell r="B572" t="str">
            <v>Lithuania</v>
          </cell>
        </row>
        <row r="573">
          <cell r="A573">
            <v>572</v>
          </cell>
          <cell r="B573" t="str">
            <v>Luxembourg</v>
          </cell>
        </row>
        <row r="574">
          <cell r="A574">
            <v>573</v>
          </cell>
          <cell r="B574" t="str">
            <v>Malta</v>
          </cell>
        </row>
        <row r="575">
          <cell r="A575">
            <v>574</v>
          </cell>
          <cell r="B575" t="str">
            <v>Netherlands</v>
          </cell>
        </row>
        <row r="576">
          <cell r="A576">
            <v>575</v>
          </cell>
          <cell r="B576" t="str">
            <v>Norway</v>
          </cell>
        </row>
        <row r="577">
          <cell r="A577">
            <v>576</v>
          </cell>
          <cell r="B577" t="str">
            <v>Poland</v>
          </cell>
        </row>
        <row r="578">
          <cell r="A578">
            <v>577</v>
          </cell>
          <cell r="B578" t="str">
            <v>Portugal</v>
          </cell>
        </row>
        <row r="579">
          <cell r="A579">
            <v>578</v>
          </cell>
          <cell r="B579" t="str">
            <v>Romania</v>
          </cell>
        </row>
        <row r="580">
          <cell r="A580">
            <v>579</v>
          </cell>
          <cell r="B580" t="str">
            <v>Slovakia</v>
          </cell>
        </row>
        <row r="581">
          <cell r="A581">
            <v>580</v>
          </cell>
          <cell r="B581" t="str">
            <v>Slovenia</v>
          </cell>
        </row>
        <row r="582">
          <cell r="A582">
            <v>581</v>
          </cell>
          <cell r="B582" t="str">
            <v>Spain</v>
          </cell>
        </row>
        <row r="583">
          <cell r="A583">
            <v>582</v>
          </cell>
          <cell r="B583" t="str">
            <v>Sweden</v>
          </cell>
        </row>
        <row r="584">
          <cell r="A584">
            <v>583</v>
          </cell>
          <cell r="B584" t="str">
            <v>United Kingdom</v>
          </cell>
        </row>
        <row r="585">
          <cell r="A585">
            <v>584</v>
          </cell>
          <cell r="B585" t="str">
            <v>Fuel</v>
          </cell>
        </row>
        <row r="586">
          <cell r="A586">
            <v>585</v>
          </cell>
          <cell r="B586" t="str">
            <v>Benchmark</v>
          </cell>
        </row>
        <row r="587">
          <cell r="A587">
            <v>586</v>
          </cell>
          <cell r="B587" t="str">
            <v>Transferred or stored emissions</v>
          </cell>
        </row>
        <row r="588">
          <cell r="A588">
            <v>587</v>
          </cell>
          <cell r="B588" t="str">
            <v>Sub-installation with product benchmark</v>
          </cell>
        </row>
        <row r="589">
          <cell r="A589">
            <v>588</v>
          </cell>
          <cell r="B589" t="str">
            <v>Fall-Back Sub-installation</v>
          </cell>
        </row>
        <row r="590">
          <cell r="A590">
            <v>589</v>
          </cell>
          <cell r="B590" t="str">
            <v>year</v>
          </cell>
        </row>
        <row r="591">
          <cell r="A591">
            <v>590</v>
          </cell>
          <cell r="B591" t="str">
            <v>tonnes</v>
          </cell>
        </row>
        <row r="592">
          <cell r="A592">
            <v>591</v>
          </cell>
          <cell r="B592" t="str">
            <v>TJ / year</v>
          </cell>
        </row>
        <row r="593">
          <cell r="A593">
            <v>592</v>
          </cell>
          <cell r="B593" t="str">
            <v>MWh / year</v>
          </cell>
        </row>
        <row r="594">
          <cell r="A594">
            <v>593</v>
          </cell>
          <cell r="B594" t="str">
            <v>t / year</v>
          </cell>
        </row>
        <row r="595">
          <cell r="A595">
            <v>594</v>
          </cell>
          <cell r="B595" t="str">
            <v>tonnes per day</v>
          </cell>
        </row>
        <row r="596">
          <cell r="A596">
            <v>595</v>
          </cell>
          <cell r="B596" t="str">
            <v>MW (th)</v>
          </cell>
        </row>
        <row r="597">
          <cell r="A597">
            <v>596</v>
          </cell>
          <cell r="B597" t="str">
            <v>Import</v>
          </cell>
        </row>
        <row r="598">
          <cell r="A598">
            <v>597</v>
          </cell>
          <cell r="B598" t="str">
            <v>Export</v>
          </cell>
        </row>
        <row r="599">
          <cell r="A599">
            <v>598</v>
          </cell>
          <cell r="B599" t="str">
            <v>Intermediate products</v>
          </cell>
        </row>
        <row r="600">
          <cell r="A600">
            <v>599</v>
          </cell>
          <cell r="B600" t="str">
            <v>CCU</v>
          </cell>
        </row>
        <row r="601">
          <cell r="A601">
            <v>600</v>
          </cell>
          <cell r="B601" t="str">
            <v>CCS</v>
          </cell>
        </row>
        <row r="602">
          <cell r="A602">
            <v>601</v>
          </cell>
          <cell r="B602" t="str">
            <v>Heat from Nitric acid production</v>
          </cell>
        </row>
        <row r="603">
          <cell r="A603">
            <v>602</v>
          </cell>
          <cell r="B603" t="str">
            <v>Uncertainty assessment</v>
          </cell>
        </row>
        <row r="604">
          <cell r="A604">
            <v>603</v>
          </cell>
          <cell r="B604" t="str">
            <v>Technically infeasible</v>
          </cell>
        </row>
        <row r="605">
          <cell r="A605">
            <v>604</v>
          </cell>
          <cell r="B605" t="str">
            <v>Unreasonable costs</v>
          </cell>
        </row>
        <row r="606">
          <cell r="A606">
            <v>605</v>
          </cell>
          <cell r="B606" t="str">
            <v>Activity missing (A.I.4.a)!</v>
          </cell>
        </row>
        <row r="607">
          <cell r="A607">
            <v>606</v>
          </cell>
          <cell r="B607" t="str">
            <v>Click here to return to sheet F_ProductBM</v>
          </cell>
        </row>
        <row r="608">
          <cell r="A608">
            <v>607</v>
          </cell>
          <cell r="B608" t="str">
            <v>relevant</v>
          </cell>
        </row>
        <row r="609">
          <cell r="A609">
            <v>608</v>
          </cell>
          <cell r="B609" t="str">
            <v>not relevant</v>
          </cell>
        </row>
        <row r="610">
          <cell r="A610">
            <v>609</v>
          </cell>
          <cell r="B610" t="str">
            <v>Please enter data in this section!</v>
          </cell>
        </row>
        <row r="611">
          <cell r="A611">
            <v>610</v>
          </cell>
          <cell r="B611" t="str">
            <v>The list of aspects this description should cover can be found at the top of this sheet!</v>
          </cell>
        </row>
        <row r="612">
          <cell r="A612">
            <v>611</v>
          </cell>
          <cell r="B612" t="str">
            <v>Please continue with the next points below</v>
          </cell>
        </row>
        <row r="613">
          <cell r="A613">
            <v>612</v>
          </cell>
          <cell r="B613" t="str">
            <v xml:space="preserve">Detailed instructions for data entries in this tool can be found at the first copy of this tool. </v>
          </cell>
        </row>
        <row r="614">
          <cell r="A614">
            <v>613</v>
          </cell>
          <cell r="B614" t="str">
            <v>Please proceed to the next sub-installation!</v>
          </cell>
        </row>
        <row r="615">
          <cell r="A615">
            <v>614</v>
          </cell>
          <cell r="B615" t="str">
            <v>Installation covered by ETS</v>
          </cell>
        </row>
        <row r="616">
          <cell r="A616">
            <v>615</v>
          </cell>
          <cell r="B616" t="str">
            <v>Installation outside ETS</v>
          </cell>
        </row>
        <row r="617">
          <cell r="A617">
            <v>616</v>
          </cell>
          <cell r="B617" t="str">
            <v>Installation producing Nitric Acid</v>
          </cell>
        </row>
        <row r="618">
          <cell r="A618">
            <v>617</v>
          </cell>
          <cell r="B618" t="str">
            <v>Heat distribution network</v>
          </cell>
        </row>
        <row r="619">
          <cell r="A619">
            <v>618</v>
          </cell>
          <cell r="B619" t="str">
            <v>transferred CO2</v>
          </cell>
        </row>
        <row r="620">
          <cell r="A620">
            <v>619</v>
          </cell>
          <cell r="B620" t="str">
            <v>Heat</v>
          </cell>
        </row>
        <row r="621">
          <cell r="A621">
            <v>620</v>
          </cell>
          <cell r="B621" t="str">
            <v>Activity list</v>
          </cell>
        </row>
        <row r="622">
          <cell r="A622">
            <v>621</v>
          </cell>
          <cell r="B622" t="str">
            <v>No. of Activity</v>
          </cell>
        </row>
        <row r="623">
          <cell r="A623">
            <v>622</v>
          </cell>
          <cell r="B623" t="str">
            <v>Activity (Annex I ETS Directive)</v>
          </cell>
        </row>
        <row r="624">
          <cell r="A624">
            <v>623</v>
          </cell>
          <cell r="B624" t="str">
            <v>Combustion of fuels in installations with a total rated thermal input exceeding 20 MW (except in installations for the incineration of hazardous or municipal waste)</v>
          </cell>
        </row>
        <row r="625">
          <cell r="A625">
            <v>624</v>
          </cell>
          <cell r="B625" t="str">
            <v xml:space="preserve">Refining of mineral oil </v>
          </cell>
        </row>
        <row r="626">
          <cell r="A626">
            <v>625</v>
          </cell>
          <cell r="B626" t="str">
            <v xml:space="preserve">Production of coke </v>
          </cell>
        </row>
        <row r="627">
          <cell r="A627">
            <v>626</v>
          </cell>
          <cell r="B627" t="str">
            <v xml:space="preserve">Metal ore (including sulphide ore) roasting or sintering, including pelletisation </v>
          </cell>
        </row>
        <row r="628">
          <cell r="A628">
            <v>627</v>
          </cell>
          <cell r="B628" t="str">
            <v xml:space="preserve">Production of pig iron or steel (primary or secondary fusion) including continuous casting, with a capacity exceeding 2,5 tonnes per hour </v>
          </cell>
        </row>
        <row r="629">
          <cell r="A629">
            <v>628</v>
          </cell>
          <cell r="B629" t="str">
            <v>Production or processing of ferrous metals (including ferro-alloys) where combustion units with a total rated thermal input exceeding 20 MW are operated. Processing includes, inter alia, rolling mills, re-heaters, annealing furnaces, smitheries, foundries, coating and pickling</v>
          </cell>
        </row>
        <row r="630">
          <cell r="A630">
            <v>629</v>
          </cell>
          <cell r="B630" t="str">
            <v xml:space="preserve">Production of primary aluminium </v>
          </cell>
        </row>
        <row r="631">
          <cell r="A631">
            <v>630</v>
          </cell>
          <cell r="B631" t="str">
            <v>Production of secondary aluminium where combustion units with a total rated thermal input exceeding 20 MW are operated</v>
          </cell>
        </row>
        <row r="632">
          <cell r="A632">
            <v>631</v>
          </cell>
          <cell r="B632" t="str">
            <v>Production or processing of non-ferrous metals, including production of alloys, refining, foundry casting, etc., where combustion units with a total rated thermal input (including fuels used as reducing agents) exceeding 20 MW are operated</v>
          </cell>
        </row>
        <row r="633">
          <cell r="A633">
            <v>632</v>
          </cell>
          <cell r="B633" t="str">
            <v xml:space="preserve">Production of cement clinker in rotary kilns with a production capacity exceeding 500 tonnes per day or in other furnaces with a production capacity exceeding 50 tonnes per day </v>
          </cell>
        </row>
        <row r="634">
          <cell r="A634">
            <v>633</v>
          </cell>
          <cell r="B634" t="str">
            <v xml:space="preserve">Production of lime or calcination of dolomite or magnesite in rotary kilns or in other furnaces with a production capacity exceeding 50 tonnes per day </v>
          </cell>
        </row>
        <row r="635">
          <cell r="A635">
            <v>634</v>
          </cell>
          <cell r="B635" t="str">
            <v xml:space="preserve">Manufacture of glass including glass fibre with a melting capacity exceeding 20 tonnes per day </v>
          </cell>
        </row>
        <row r="636">
          <cell r="A636">
            <v>635</v>
          </cell>
          <cell r="B636" t="str">
            <v xml:space="preserve">Manufacture of ceramic products by firing, in particular roofing tiles, bricks, refractory bricks, tiles, stoneware or porcelain, with a production capacity exceeding 75 tonnes per day </v>
          </cell>
        </row>
        <row r="637">
          <cell r="A637">
            <v>636</v>
          </cell>
          <cell r="B637" t="str">
            <v xml:space="preserve">Manufacture of mineral wool insulation material using glass, rock or slag with a melting capacity exceeding 20 tonnes per day </v>
          </cell>
        </row>
        <row r="638">
          <cell r="A638">
            <v>637</v>
          </cell>
          <cell r="B638" t="str">
            <v xml:space="preserve">Drying or calcination of gypsum or production of plaster boards and other gypsum products, where combustion units with a total rated thermal input exceeding 20 MW are operated </v>
          </cell>
        </row>
        <row r="639">
          <cell r="A639">
            <v>638</v>
          </cell>
          <cell r="B639" t="str">
            <v xml:space="preserve">Production of pulp from timber or other fibrous materials </v>
          </cell>
        </row>
        <row r="640">
          <cell r="A640">
            <v>639</v>
          </cell>
          <cell r="B640" t="str">
            <v xml:space="preserve">Production of paper or cardboard with a production capacity exceeding 20 tonnes per day </v>
          </cell>
        </row>
        <row r="641">
          <cell r="A641">
            <v>640</v>
          </cell>
          <cell r="B641" t="str">
            <v xml:space="preserve">Production of carbon black involving the carbonisation of organic substances such as oils, tars, cracker and distillation residues, where combustion units with a total rated thermal input exceeding 20 MW are operated </v>
          </cell>
        </row>
        <row r="642">
          <cell r="A642">
            <v>641</v>
          </cell>
          <cell r="B642" t="str">
            <v xml:space="preserve">Production of nitric acid </v>
          </cell>
        </row>
        <row r="643">
          <cell r="A643">
            <v>642</v>
          </cell>
          <cell r="B643" t="str">
            <v xml:space="preserve">Production of adipic acid </v>
          </cell>
        </row>
        <row r="644">
          <cell r="A644">
            <v>643</v>
          </cell>
          <cell r="B644" t="str">
            <v>Production of glyoxal and glyoxylic acid</v>
          </cell>
        </row>
        <row r="645">
          <cell r="A645">
            <v>644</v>
          </cell>
          <cell r="B645" t="str">
            <v xml:space="preserve">Production of ammonia </v>
          </cell>
        </row>
        <row r="646">
          <cell r="A646">
            <v>645</v>
          </cell>
          <cell r="B646" t="str">
            <v xml:space="preserve">Production of bulk organic chemicals by cracking, reforming, partial or full oxidation or by similar processes, with a production capacity exceeding 100 tonnes per day </v>
          </cell>
        </row>
        <row r="647">
          <cell r="A647">
            <v>646</v>
          </cell>
          <cell r="B647" t="str">
            <v xml:space="preserve">Production of hydrogen (H2) and synthesis gas by reforming or partial oxidation with a production capacity exceeding 25 tonnes per day </v>
          </cell>
        </row>
        <row r="648">
          <cell r="A648">
            <v>647</v>
          </cell>
          <cell r="B648" t="str">
            <v xml:space="preserve">Production of soda ash (Na2CO3) and sodium bicarbonate (NaHCO3) </v>
          </cell>
        </row>
        <row r="649">
          <cell r="A649">
            <v>648</v>
          </cell>
          <cell r="B649" t="str">
            <v>Capture of greenhouse gases from installations covered by this Directive for the purpose of transport and geological storage in a storage site permitted under Directive 2009/31/EC</v>
          </cell>
        </row>
        <row r="650">
          <cell r="A650">
            <v>649</v>
          </cell>
          <cell r="B650" t="str">
            <v>Transport of greenhouse gases by pipelines for geological storage in a storage site permitted under Directive 2009/31/EC</v>
          </cell>
        </row>
        <row r="651">
          <cell r="A651">
            <v>650</v>
          </cell>
          <cell r="B651" t="str">
            <v>Geological storage of greenhouse gases in a storage site permitted under Directive 2009/31/EC</v>
          </cell>
        </row>
        <row r="652">
          <cell r="A652">
            <v>651</v>
          </cell>
          <cell r="B652" t="str">
            <v>Source stream type list</v>
          </cell>
        </row>
        <row r="653">
          <cell r="A653">
            <v>652</v>
          </cell>
          <cell r="B653" t="str">
            <v>No. of type</v>
          </cell>
        </row>
        <row r="654">
          <cell r="A654">
            <v>653</v>
          </cell>
          <cell r="B654" t="str">
            <v>Source stream type</v>
          </cell>
        </row>
        <row r="655">
          <cell r="A655">
            <v>654</v>
          </cell>
          <cell r="B655" t="str">
            <v>Combustion: Commercial standard fuels</v>
          </cell>
        </row>
        <row r="656">
          <cell r="A656">
            <v>655</v>
          </cell>
          <cell r="B656" t="str">
            <v>Combustion: Other gaseous and liquid fuels</v>
          </cell>
        </row>
        <row r="657">
          <cell r="A657">
            <v>656</v>
          </cell>
          <cell r="B657" t="str">
            <v>Combustion: Solid fuels</v>
          </cell>
        </row>
        <row r="658">
          <cell r="A658">
            <v>657</v>
          </cell>
          <cell r="B658" t="str">
            <v>Combustion: Flaring</v>
          </cell>
        </row>
        <row r="659">
          <cell r="A659">
            <v>658</v>
          </cell>
          <cell r="B659" t="str">
            <v>Combustion: Scrubbing: carbonate (Method A)</v>
          </cell>
        </row>
        <row r="660">
          <cell r="A660">
            <v>659</v>
          </cell>
          <cell r="B660" t="str">
            <v>Combustion: Scrubbing: gypsum (Method B)</v>
          </cell>
        </row>
        <row r="661">
          <cell r="A661">
            <v>660</v>
          </cell>
          <cell r="B661" t="str">
            <v>Refining of mineral oil: Catalytic cracker regeneration</v>
          </cell>
        </row>
        <row r="662">
          <cell r="A662">
            <v>661</v>
          </cell>
          <cell r="B662" t="str">
            <v>Refining of mineral oil: Hydrogen production</v>
          </cell>
        </row>
        <row r="663">
          <cell r="A663">
            <v>662</v>
          </cell>
          <cell r="B663" t="str">
            <v>Production of coke: Mass balance methodology</v>
          </cell>
        </row>
        <row r="664">
          <cell r="A664">
            <v>663</v>
          </cell>
          <cell r="B664" t="str">
            <v>Metal ore roasting and sintering: Carbonate input</v>
          </cell>
        </row>
        <row r="665">
          <cell r="A665">
            <v>664</v>
          </cell>
          <cell r="B665" t="str">
            <v>Metal ore roasting and sintering: Mass balance methodology</v>
          </cell>
        </row>
        <row r="666">
          <cell r="A666">
            <v>665</v>
          </cell>
          <cell r="B666" t="str">
            <v>Production of iron and steel: Fuel as process input</v>
          </cell>
        </row>
        <row r="667">
          <cell r="A667">
            <v>666</v>
          </cell>
          <cell r="B667" t="str">
            <v>Production of iron and steel: Mass balance methodology</v>
          </cell>
        </row>
        <row r="668">
          <cell r="A668">
            <v>667</v>
          </cell>
          <cell r="B668" t="str">
            <v>Production of cement clinker: Kiln input based (Method A)</v>
          </cell>
        </row>
        <row r="669">
          <cell r="A669">
            <v>668</v>
          </cell>
          <cell r="B669" t="str">
            <v>Production of cement clinker: Clinker output (Method B)</v>
          </cell>
        </row>
        <row r="670">
          <cell r="A670">
            <v>669</v>
          </cell>
          <cell r="B670" t="str">
            <v>Production of cement clinker: CKD</v>
          </cell>
        </row>
        <row r="671">
          <cell r="A671">
            <v>670</v>
          </cell>
          <cell r="B671" t="str">
            <v>Production of cement clinker: Non-carbonate carbon</v>
          </cell>
        </row>
        <row r="672">
          <cell r="A672">
            <v>671</v>
          </cell>
          <cell r="B672" t="str">
            <v>Production of lime and calcination of dolomite/magnesite: Carbonates (Method A)</v>
          </cell>
        </row>
        <row r="673">
          <cell r="A673">
            <v>672</v>
          </cell>
          <cell r="B673" t="str">
            <v>Production of lime and calcination of dolomite/magnesite: Alkali earth oxide (Method B)</v>
          </cell>
        </row>
        <row r="674">
          <cell r="A674">
            <v>673</v>
          </cell>
          <cell r="B674" t="str">
            <v>Production of lime and calcination of dolomite/magnesite: Kiln dust (Method B)</v>
          </cell>
        </row>
        <row r="675">
          <cell r="A675">
            <v>674</v>
          </cell>
          <cell r="B675" t="str">
            <v>Manufacture of glass and mineral wool: Carbonates (input)</v>
          </cell>
        </row>
        <row r="676">
          <cell r="A676">
            <v>675</v>
          </cell>
          <cell r="B676" t="str">
            <v>Manufacture of ceramic products: Carbon inputs (Method A)</v>
          </cell>
        </row>
        <row r="677">
          <cell r="A677">
            <v>676</v>
          </cell>
          <cell r="B677" t="str">
            <v>Manufacture of ceramic products: Alkali oxide (Method B)</v>
          </cell>
        </row>
        <row r="678">
          <cell r="A678">
            <v>677</v>
          </cell>
          <cell r="B678" t="str">
            <v>Manufacture of ceramic products: Scrubbing</v>
          </cell>
        </row>
        <row r="679">
          <cell r="A679">
            <v>678</v>
          </cell>
          <cell r="B679" t="str">
            <v>Production of pulp and paper: Make up chemicals</v>
          </cell>
        </row>
        <row r="680">
          <cell r="A680">
            <v>679</v>
          </cell>
          <cell r="B680" t="str">
            <v>Production of carbon black: Mass balance methodology</v>
          </cell>
        </row>
        <row r="681">
          <cell r="A681">
            <v>680</v>
          </cell>
          <cell r="B681" t="str">
            <v>Production of ammonia: Fuel as process input</v>
          </cell>
        </row>
        <row r="682">
          <cell r="A682">
            <v>681</v>
          </cell>
          <cell r="B682" t="str">
            <v>Production of hydrogen and synthesis gas:  Fuel as process input</v>
          </cell>
        </row>
        <row r="683">
          <cell r="A683">
            <v>682</v>
          </cell>
          <cell r="B683" t="str">
            <v>Production of hydrogen and synthesis gas: Mass balance methodology</v>
          </cell>
        </row>
        <row r="684">
          <cell r="A684">
            <v>683</v>
          </cell>
          <cell r="B684" t="str">
            <v>Production of bulk organic chemicals: Mass balance methodology</v>
          </cell>
        </row>
        <row r="685">
          <cell r="A685">
            <v>684</v>
          </cell>
          <cell r="B685" t="str">
            <v>Production or processing of ferrous and non-ferrous metals, including secondary aluminium: Process emissions</v>
          </cell>
        </row>
        <row r="686">
          <cell r="A686">
            <v>685</v>
          </cell>
          <cell r="B686" t="str">
            <v>Production or processing of ferrous and non-ferrous metals, including secondary aluminium: Mass balance methodology</v>
          </cell>
        </row>
        <row r="687">
          <cell r="A687">
            <v>686</v>
          </cell>
          <cell r="B687" t="str">
            <v>Primary aluminium production: Mass balance methodology</v>
          </cell>
        </row>
        <row r="688">
          <cell r="A688">
            <v>687</v>
          </cell>
          <cell r="B688" t="str">
            <v>Primary aluminium production: PFC emissions (slope method)</v>
          </cell>
        </row>
        <row r="689">
          <cell r="A689">
            <v>688</v>
          </cell>
          <cell r="B689" t="str">
            <v>Primary aluminium production: PFC emissions (overvoltage method)</v>
          </cell>
        </row>
        <row r="690">
          <cell r="A690">
            <v>689</v>
          </cell>
          <cell r="B690" t="str">
            <v>Benchmark List</v>
          </cell>
        </row>
        <row r="691">
          <cell r="A691">
            <v>690</v>
          </cell>
          <cell r="B691" t="str">
            <v>No. of BM</v>
          </cell>
        </row>
        <row r="692">
          <cell r="A692">
            <v>691</v>
          </cell>
          <cell r="B692" t="str">
            <v>alternative BM No.</v>
          </cell>
        </row>
        <row r="693">
          <cell r="A693">
            <v>692</v>
          </cell>
          <cell r="B693" t="str">
            <v>Product benchmark</v>
          </cell>
        </row>
        <row r="694">
          <cell r="A694">
            <v>693</v>
          </cell>
          <cell r="B694" t="str">
            <v>Unit</v>
          </cell>
        </row>
        <row r="695">
          <cell r="A695">
            <v>694</v>
          </cell>
          <cell r="B695" t="str">
            <v>Carbon leakage?</v>
          </cell>
        </row>
        <row r="696">
          <cell r="A696">
            <v>695</v>
          </cell>
          <cell r="B696" t="str">
            <v>Exchangeability electricity</v>
          </cell>
        </row>
        <row r="697">
          <cell r="A697">
            <v>696</v>
          </cell>
          <cell r="B697" t="str">
            <v>Message regarding special reporting</v>
          </cell>
        </row>
        <row r="698">
          <cell r="A698">
            <v>697</v>
          </cell>
          <cell r="B698" t="str">
            <v>Jump indicator</v>
          </cell>
        </row>
        <row r="699">
          <cell r="A699">
            <v>698</v>
          </cell>
          <cell r="B699" t="str">
            <v>Refinery products</v>
          </cell>
        </row>
        <row r="700">
          <cell r="A700">
            <v>699</v>
          </cell>
          <cell r="B700" t="str">
            <v>CWT</v>
          </cell>
        </row>
        <row r="701">
          <cell r="A701">
            <v>700</v>
          </cell>
          <cell r="B701" t="str">
            <v>Please use CWT tool in sheet "SpecialBM" for calculating historical activity levels.</v>
          </cell>
        </row>
        <row r="702">
          <cell r="A702">
            <v>701</v>
          </cell>
          <cell r="B702" t="str">
            <v>Coke</v>
          </cell>
        </row>
        <row r="703">
          <cell r="A703">
            <v>702</v>
          </cell>
          <cell r="B703" t="str">
            <v>Sintered ore</v>
          </cell>
        </row>
        <row r="704">
          <cell r="A704">
            <v>703</v>
          </cell>
          <cell r="B704" t="str">
            <v>Hot metal</v>
          </cell>
        </row>
        <row r="705">
          <cell r="A705">
            <v>704</v>
          </cell>
          <cell r="B705" t="str">
            <v>EAF carbon steel</v>
          </cell>
        </row>
        <row r="706">
          <cell r="A706">
            <v>705</v>
          </cell>
          <cell r="B706" t="str">
            <v>EAF high alloy steel</v>
          </cell>
        </row>
        <row r="707">
          <cell r="A707">
            <v>706</v>
          </cell>
          <cell r="B707" t="str">
            <v>Iron casting</v>
          </cell>
        </row>
        <row r="708">
          <cell r="A708">
            <v>707</v>
          </cell>
          <cell r="B708" t="str">
            <v>Pre-bake anode</v>
          </cell>
        </row>
        <row r="709">
          <cell r="A709">
            <v>708</v>
          </cell>
          <cell r="B709" t="str">
            <v>[Primary] Aluminium</v>
          </cell>
        </row>
        <row r="710">
          <cell r="A710">
            <v>709</v>
          </cell>
          <cell r="B710" t="str">
            <v>Grey cement clinker</v>
          </cell>
        </row>
        <row r="711">
          <cell r="A711">
            <v>710</v>
          </cell>
          <cell r="B711" t="str">
            <v>White cement clinker</v>
          </cell>
        </row>
        <row r="712">
          <cell r="A712">
            <v>711</v>
          </cell>
          <cell r="B712" t="str">
            <v>Please use lime tool in sheet "SpecialBM" for calculating historical activity levels.</v>
          </cell>
        </row>
        <row r="713">
          <cell r="A713">
            <v>712</v>
          </cell>
          <cell r="B713" t="str">
            <v>Please use dolime tool in sheet "SpecialBM" for calculating historical activity levels.</v>
          </cell>
        </row>
        <row r="714">
          <cell r="A714">
            <v>713</v>
          </cell>
          <cell r="B714" t="str">
            <v>Sintered dolime</v>
          </cell>
        </row>
        <row r="715">
          <cell r="A715">
            <v>714</v>
          </cell>
          <cell r="B715" t="str">
            <v>Float glass</v>
          </cell>
        </row>
        <row r="716">
          <cell r="A716">
            <v>715</v>
          </cell>
          <cell r="B716" t="str">
            <v>Bottles and jars of colourless glass</v>
          </cell>
        </row>
        <row r="717">
          <cell r="A717">
            <v>716</v>
          </cell>
          <cell r="B717" t="str">
            <v>Bottles and jars of coloured glass</v>
          </cell>
        </row>
        <row r="718">
          <cell r="A718">
            <v>717</v>
          </cell>
          <cell r="B718" t="str">
            <v>Continuous filament glass fibre products</v>
          </cell>
        </row>
        <row r="719">
          <cell r="A719">
            <v>718</v>
          </cell>
          <cell r="B719" t="str">
            <v>Facing bricks</v>
          </cell>
        </row>
        <row r="720">
          <cell r="A720">
            <v>719</v>
          </cell>
          <cell r="B720" t="str">
            <v>Pavers</v>
          </cell>
        </row>
        <row r="721">
          <cell r="A721">
            <v>720</v>
          </cell>
          <cell r="B721" t="str">
            <v>Roof tiles</v>
          </cell>
        </row>
        <row r="722">
          <cell r="A722">
            <v>721</v>
          </cell>
          <cell r="B722" t="str">
            <v>Spray dried powder</v>
          </cell>
        </row>
        <row r="723">
          <cell r="A723">
            <v>722</v>
          </cell>
          <cell r="B723" t="str">
            <v>Mineral wool</v>
          </cell>
        </row>
        <row r="724">
          <cell r="A724">
            <v>723</v>
          </cell>
          <cell r="B724" t="str">
            <v>Plaster</v>
          </cell>
        </row>
        <row r="725">
          <cell r="A725">
            <v>724</v>
          </cell>
          <cell r="B725" t="str">
            <v>Dried secondary gypsum</v>
          </cell>
        </row>
        <row r="726">
          <cell r="A726">
            <v>725</v>
          </cell>
          <cell r="B726" t="str">
            <v>Plasterboard</v>
          </cell>
        </row>
        <row r="727">
          <cell r="A727">
            <v>726</v>
          </cell>
          <cell r="B727" t="str">
            <v>Short fibre kraft pulp</v>
          </cell>
        </row>
        <row r="728">
          <cell r="A728">
            <v>727</v>
          </cell>
          <cell r="B728" t="str">
            <v>Note that for integrated pulp &amp; paper production special allocation rules apply (Article 10(7) of the CIMs).</v>
          </cell>
        </row>
        <row r="729">
          <cell r="A729">
            <v>728</v>
          </cell>
          <cell r="B729" t="str">
            <v>Long fibre kraft pulp</v>
          </cell>
        </row>
        <row r="730">
          <cell r="A730">
            <v>729</v>
          </cell>
          <cell r="B730" t="str">
            <v>Sulphite pulp, thermo-mechanical and mechanical pulp</v>
          </cell>
        </row>
        <row r="731">
          <cell r="A731">
            <v>730</v>
          </cell>
          <cell r="B731" t="str">
            <v>Recovered paper pulp</v>
          </cell>
        </row>
        <row r="732">
          <cell r="A732">
            <v>731</v>
          </cell>
          <cell r="B732" t="str">
            <v>Newsprint</v>
          </cell>
        </row>
        <row r="733">
          <cell r="A733">
            <v>732</v>
          </cell>
          <cell r="B733" t="str">
            <v>Uncoated fine paper</v>
          </cell>
        </row>
        <row r="734">
          <cell r="A734">
            <v>733</v>
          </cell>
          <cell r="B734" t="str">
            <v>Coated fine paper</v>
          </cell>
        </row>
        <row r="735">
          <cell r="A735">
            <v>734</v>
          </cell>
          <cell r="B735" t="str">
            <v>Tissue</v>
          </cell>
        </row>
        <row r="736">
          <cell r="A736">
            <v>735</v>
          </cell>
          <cell r="B736" t="str">
            <v>Testliner and fluting</v>
          </cell>
        </row>
        <row r="737">
          <cell r="A737">
            <v>736</v>
          </cell>
          <cell r="B737" t="str">
            <v>Uncoated carton board</v>
          </cell>
        </row>
        <row r="738">
          <cell r="A738">
            <v>737</v>
          </cell>
          <cell r="B738" t="str">
            <v>Coated carton board</v>
          </cell>
        </row>
        <row r="739">
          <cell r="A739">
            <v>738</v>
          </cell>
          <cell r="B739" t="str">
            <v>Carbon black</v>
          </cell>
        </row>
        <row r="740">
          <cell r="A740">
            <v>739</v>
          </cell>
          <cell r="B740" t="str">
            <v>Nitric acid</v>
          </cell>
        </row>
        <row r="741">
          <cell r="A741">
            <v>740</v>
          </cell>
          <cell r="B741" t="str">
            <v>Measurable heat delivered to other sub-installations is to be treated like heat from non-ETS sources.</v>
          </cell>
        </row>
        <row r="742">
          <cell r="A742">
            <v>741</v>
          </cell>
          <cell r="B742" t="str">
            <v>Adipic acid</v>
          </cell>
        </row>
        <row r="743">
          <cell r="A743">
            <v>742</v>
          </cell>
          <cell r="B743" t="str">
            <v>Ammonia</v>
          </cell>
        </row>
        <row r="744">
          <cell r="A744">
            <v>743</v>
          </cell>
          <cell r="B744" t="str">
            <v>Please use steam cracking tool in sheet "SpecialBM" for calculating historical activity levels and preliminary allocation.</v>
          </cell>
        </row>
        <row r="745">
          <cell r="A745">
            <v>744</v>
          </cell>
          <cell r="B745" t="str">
            <v>Aromatics</v>
          </cell>
        </row>
        <row r="746">
          <cell r="A746">
            <v>745</v>
          </cell>
          <cell r="B746" t="str">
            <v>Styrene</v>
          </cell>
        </row>
        <row r="747">
          <cell r="A747">
            <v>746</v>
          </cell>
          <cell r="B747" t="str">
            <v>Phenol/ acetone</v>
          </cell>
        </row>
        <row r="748">
          <cell r="A748">
            <v>747</v>
          </cell>
          <cell r="B748" t="str">
            <v>Ethylene oxide/ ethylene glycols</v>
          </cell>
        </row>
        <row r="749">
          <cell r="A749">
            <v>748</v>
          </cell>
          <cell r="B749" t="str">
            <v>Please use ethylene oxide / glycols tool in sheet "SpecialBM" for calculating historical activity levels.</v>
          </cell>
        </row>
        <row r="750">
          <cell r="A750">
            <v>749</v>
          </cell>
          <cell r="B750" t="str">
            <v>Vinyl chloride monomer</v>
          </cell>
        </row>
        <row r="751">
          <cell r="A751">
            <v>750</v>
          </cell>
          <cell r="B751" t="str">
            <v>Please use VCM tool in sheet "SpecialBM" for calculating preliminary allocation.</v>
          </cell>
        </row>
        <row r="752">
          <cell r="A752">
            <v>751</v>
          </cell>
          <cell r="B752" t="str">
            <v>S-PVC</v>
          </cell>
        </row>
        <row r="753">
          <cell r="A753">
            <v>752</v>
          </cell>
          <cell r="B753" t="str">
            <v>E-PVC</v>
          </cell>
        </row>
        <row r="754">
          <cell r="A754">
            <v>753</v>
          </cell>
          <cell r="B754" t="str">
            <v>Please use hydrogen tool in sheet "SpecialBM" for calculating historical activity levels.</v>
          </cell>
        </row>
        <row r="755">
          <cell r="A755">
            <v>754</v>
          </cell>
          <cell r="B755" t="str">
            <v>Please use syngas tool in sheet "SpecialBM" for calculating historical activity levels.</v>
          </cell>
        </row>
        <row r="756">
          <cell r="A756">
            <v>755</v>
          </cell>
          <cell r="B756" t="str">
            <v>Soda ash</v>
          </cell>
        </row>
        <row r="757">
          <cell r="A757">
            <v>756</v>
          </cell>
          <cell r="B757" t="str">
            <v>Fall-back Sub-Installation List</v>
          </cell>
        </row>
        <row r="758">
          <cell r="A758">
            <v>757</v>
          </cell>
          <cell r="B758" t="str">
            <v>Sub-inst</v>
          </cell>
        </row>
        <row r="759">
          <cell r="A759">
            <v>758</v>
          </cell>
          <cell r="B759" t="str">
            <v>Benchmark value (EUA/t)</v>
          </cell>
        </row>
        <row r="760">
          <cell r="A760">
            <v>759</v>
          </cell>
          <cell r="B760" t="str">
            <v>Heat benchmark sub-installation, CL</v>
          </cell>
        </row>
        <row r="761">
          <cell r="A761">
            <v>760</v>
          </cell>
          <cell r="B761" t="str">
            <v>Heat benchmark sub-installation, non-CL</v>
          </cell>
        </row>
        <row r="762">
          <cell r="A762">
            <v>761</v>
          </cell>
          <cell r="B762" t="str">
            <v>District Heating sub-installation, non-CL</v>
          </cell>
        </row>
        <row r="763">
          <cell r="A763">
            <v>762</v>
          </cell>
          <cell r="B763" t="str">
            <v>Fuel benchmark sub-installation, CL</v>
          </cell>
        </row>
        <row r="764">
          <cell r="A764">
            <v>763</v>
          </cell>
          <cell r="B764" t="str">
            <v>Fuel benchmark sub-installation, non-CL</v>
          </cell>
        </row>
        <row r="765">
          <cell r="A765">
            <v>764</v>
          </cell>
          <cell r="B765" t="str">
            <v>Process emissions sub-installation, CL</v>
          </cell>
        </row>
        <row r="766">
          <cell r="A766">
            <v>765</v>
          </cell>
          <cell r="B766" t="str">
            <v>Process emissions sub-installation, non-CL</v>
          </cell>
        </row>
        <row r="767">
          <cell r="A767">
            <v>766</v>
          </cell>
          <cell r="B767" t="str">
            <v>Monitoring Methods List</v>
          </cell>
        </row>
        <row r="768">
          <cell r="A768">
            <v>767</v>
          </cell>
          <cell r="B768" t="str">
            <v>10.1.5. (a) An amount of emissions assigned to the production of the waste gas is attributed under the product benchmark sub-installation where the waste gas is produced</v>
          </cell>
        </row>
        <row r="769">
          <cell r="A769">
            <v>768</v>
          </cell>
          <cell r="B769" t="str">
            <v>10.1.5. (b) An amount of emissions assigned to the consumption of the waste gas is attributed to the product benchmark sub-installation, heat benchmark sub-installation, district heating sub-installation or fuel benchmark sub-installation, where it is consumed.</v>
          </cell>
        </row>
        <row r="770">
          <cell r="A770">
            <v>769</v>
          </cell>
          <cell r="B770" t="str">
            <v>3.1. Applicable Methods</v>
          </cell>
        </row>
        <row r="771">
          <cell r="A771">
            <v>770</v>
          </cell>
          <cell r="B771" t="str">
            <v>3.2. Approach to attributing data to sub-installations</v>
          </cell>
        </row>
        <row r="772">
          <cell r="A772">
            <v>771</v>
          </cell>
          <cell r="B772" t="str">
            <v>3.3. Measurement instruments or procedures not under the operator's control</v>
          </cell>
        </row>
        <row r="773">
          <cell r="A773">
            <v>772</v>
          </cell>
          <cell r="B773" t="str">
            <v>3.4. Indirect determination methods</v>
          </cell>
        </row>
        <row r="774">
          <cell r="A774">
            <v>773</v>
          </cell>
          <cell r="B774" t="str">
            <v>3.2. 1. (a) Products in same production line, inputs, outputs and corresponding emissions shall be attributed sequentially based on the usage time per year for each sub-installation</v>
          </cell>
        </row>
        <row r="775">
          <cell r="A775">
            <v>774</v>
          </cell>
          <cell r="B775" t="str">
            <v>3.2. 1. (b) Based on the mass or volume of individual products produced or estimates based on the ratio of free reaction enthalpies of the chemical reactions involved or based on another suitable distribution key that is corroborated by a sound scientific methodology</v>
          </cell>
        </row>
        <row r="776">
          <cell r="A776">
            <v>775</v>
          </cell>
          <cell r="B776" t="str">
            <v>3.2. 2. (a) Determination of the split based on a determination method, such as sub-metering, estimate, correlation, used equally for each sub-installation - “reconciliation factor”</v>
          </cell>
        </row>
        <row r="777">
          <cell r="A777">
            <v>776</v>
          </cell>
          <cell r="B777" t="str">
            <v xml:space="preserve">3.2. 2. (b) Data may be subtracted from the total installation data </v>
          </cell>
        </row>
        <row r="778">
          <cell r="A778">
            <v>777</v>
          </cell>
          <cell r="B778" t="str">
            <v>3.3. (a) Amounts from invoices issued by a trade partner</v>
          </cell>
        </row>
        <row r="779">
          <cell r="A779">
            <v>778</v>
          </cell>
          <cell r="B779" t="str">
            <v xml:space="preserve">3.3. (b) Direct readings from the measurement systems </v>
          </cell>
        </row>
        <row r="780">
          <cell r="A780">
            <v>779</v>
          </cell>
          <cell r="B780" t="str">
            <v>3.3. (c) Use of empirical correlations provided by a competent and independent body, such as equipment suppliers, engineering providers or accredited laboratories</v>
          </cell>
        </row>
        <row r="781">
          <cell r="A781">
            <v>780</v>
          </cell>
          <cell r="B781" t="str">
            <v>3.4. - Calculation based on a known chemical or physical process using literature values</v>
          </cell>
        </row>
        <row r="782">
          <cell r="A782">
            <v>781</v>
          </cell>
          <cell r="B782" t="str">
            <v xml:space="preserve">3.4. - Calculation based on the installation’s design data </v>
          </cell>
        </row>
        <row r="783">
          <cell r="A783">
            <v>782</v>
          </cell>
          <cell r="B783" t="str">
            <v>3.4. - Correlation based on empirical tests for determining estimation values</v>
          </cell>
        </row>
        <row r="784">
          <cell r="A784">
            <v>783</v>
          </cell>
          <cell r="B784" t="str">
            <v>4.4.(a) Methods in accordance with the monitoring plan approved under Regulation (EU) No. 601/2012</v>
          </cell>
        </row>
        <row r="785">
          <cell r="A785">
            <v>784</v>
          </cell>
          <cell r="B785" t="str">
            <v>4.4.(b) Readings of measuring instruments subject to national legal metrological control or measuring instruments compliant with the requirements of the Directive 2014/31/EU or Directive 2014/32/EU for direct determination of a data set</v>
          </cell>
        </row>
        <row r="786">
          <cell r="A786">
            <v>785</v>
          </cell>
          <cell r="B786" t="str">
            <v>4.4.(c) Readings of measuring instruments under the operators control for direct determination of a data set not falling under point b</v>
          </cell>
        </row>
        <row r="787">
          <cell r="A787">
            <v>786</v>
          </cell>
          <cell r="B787" t="str">
            <v>4.4.(d) Readings of measuring instruments not under the operators control for direct determination of a data set not falling under point b</v>
          </cell>
        </row>
        <row r="788">
          <cell r="A788">
            <v>787</v>
          </cell>
          <cell r="B788" t="str">
            <v>4.4.(e) Readings of measuring instruments for indirect determination of a data set, provided that an appropriate correlation between the measurement and the data set in question is established in line with section 3.4 of this Annex</v>
          </cell>
        </row>
        <row r="789">
          <cell r="A789">
            <v>788</v>
          </cell>
          <cell r="B789" t="str">
            <v>4.4.(f) Other methods, in particular for historical data or where no other data source can be identified by the operator as available</v>
          </cell>
        </row>
        <row r="790">
          <cell r="A790">
            <v>789</v>
          </cell>
          <cell r="B790" t="str">
            <v>4.5. (a) Readings of measuring instruments subject to national legal metrological control or measuring instruments compliant with the requirements of the Directive 2014/31/EU or Directive 2014/32/EU</v>
          </cell>
        </row>
        <row r="791">
          <cell r="A791">
            <v>790</v>
          </cell>
          <cell r="B791" t="str">
            <v>4.5. (b) Readings of measuring instruments under the operator's control for direct determination of a data set not falling under point a</v>
          </cell>
        </row>
        <row r="792">
          <cell r="A792">
            <v>791</v>
          </cell>
          <cell r="B792" t="str">
            <v>4.5. (c) Readings of measuring instruments not under the operator's control for direct determination of a data set not falling under point a</v>
          </cell>
        </row>
        <row r="793">
          <cell r="A793">
            <v>792</v>
          </cell>
          <cell r="B793" t="str">
            <v>4.5. (d) Readings of measuring instruments for indirect determination of a data set, provided that an appropriate correlation between the measurement and the data set in question is established in line with section 3.4 of Annex VII (FAR)</v>
          </cell>
        </row>
        <row r="794">
          <cell r="A794">
            <v>793</v>
          </cell>
          <cell r="B794" t="str">
            <v>4.5. (e) Calculation of a proxy for the determining net amounts of measurable heat in accordance with Method 3 of section 7.2 in Annex VII (FAR)</v>
          </cell>
        </row>
        <row r="795">
          <cell r="A795">
            <v>794</v>
          </cell>
          <cell r="B795" t="str">
            <v>4.5. (f) Other methods, in particular for historical data or where no other data source can be identified by the operator as available</v>
          </cell>
        </row>
        <row r="796">
          <cell r="A796">
            <v>795</v>
          </cell>
          <cell r="B796" t="str">
            <v>4.6. (a) Methods for determining calculation factors in accordance with the monitoring plan approved under Regulation (EU) No. 601/2012</v>
          </cell>
        </row>
        <row r="797">
          <cell r="A797">
            <v>796</v>
          </cell>
          <cell r="B797" t="str">
            <v>4.6. (b) Laboratory analyses in accordance with section 6.1 of  Annex VII (FAR)</v>
          </cell>
        </row>
        <row r="798">
          <cell r="A798">
            <v>797</v>
          </cell>
          <cell r="B798" t="str">
            <v>4.6. (c) Simplified laboratory analyses in accordance with section 6.2 of Annex VII (FAR)</v>
          </cell>
        </row>
        <row r="799">
          <cell r="A799">
            <v>798</v>
          </cell>
          <cell r="B799" t="str">
            <v>4.6. (d) Constant values based on one of the following data sources: standard factors, literature values, values specified and guaranteed by the supplier</v>
          </cell>
        </row>
        <row r="800">
          <cell r="A800">
            <v>799</v>
          </cell>
          <cell r="B800" t="str">
            <v>4.6. (e) Constant values based on one of the following data sources: standard/stoichiometric factors, analysis-based values, other values based on scientific evidence</v>
          </cell>
        </row>
        <row r="801">
          <cell r="A801">
            <v>800</v>
          </cell>
          <cell r="B801" t="str">
            <v>5. (a) based on continual metering at the process where the material is consumed or produced</v>
          </cell>
        </row>
        <row r="802">
          <cell r="A802">
            <v>801</v>
          </cell>
          <cell r="B802" t="str">
            <v>5. (b) based on aggregation of metering of quantities separately delivered or produced taking into account relevant stock changes</v>
          </cell>
        </row>
        <row r="803">
          <cell r="A803">
            <v>802</v>
          </cell>
          <cell r="B803" t="str">
            <v>7.2. Method 1: Using measurements</v>
          </cell>
        </row>
        <row r="804">
          <cell r="A804">
            <v>803</v>
          </cell>
          <cell r="B804" t="str">
            <v>7.2. Method 2: Using documentation</v>
          </cell>
        </row>
        <row r="805">
          <cell r="A805">
            <v>804</v>
          </cell>
          <cell r="B805" t="str">
            <v>7.2. Method 3: Calculation of a proxy based on measured efficiency</v>
          </cell>
        </row>
        <row r="806">
          <cell r="A806">
            <v>805</v>
          </cell>
          <cell r="B806" t="str">
            <v>7.2. Method 4: Calculating a proxy based on the reference efficiency</v>
          </cell>
        </row>
        <row r="807">
          <cell r="A807">
            <v>999</v>
          </cell>
          <cell r="B807" t="str">
            <v>NEW for 2026-2030 as of here</v>
          </cell>
        </row>
        <row r="808">
          <cell r="A808">
            <v>1000</v>
          </cell>
          <cell r="B808" t="str">
            <v>Directive 2003/87/EC, as amended most recently by Directive 2023/959/EU (hereinafter "the EU ETS Directive") requires Member States to allocate allowances for free to installations based on Community-wide and fully-harmonised rules (Article 10a(1)). The Directive can be downloaded from:</v>
          </cell>
        </row>
        <row r="809">
          <cell r="A809">
            <v>1001</v>
          </cell>
          <cell r="B809" t="str">
            <v>This is the final version of the updated template for 2026-2030. Version of 9 April 2024.</v>
          </cell>
        </row>
        <row r="810">
          <cell r="A810">
            <v>1002</v>
          </cell>
          <cell r="B810" t="str">
            <v xml:space="preserve">For example, if the Registry ID is BE000000000123456, please enter here 123456. Together with the Member State selected under 2.b, this Registry ID (unique ID) will be displayed automatically in (f) below. </v>
          </cell>
        </row>
        <row r="811">
          <cell r="A811">
            <v>1003</v>
          </cell>
          <cell r="B811" t="str">
            <v>The status regarding the exposure to significant risk of carbon leakage ("CL") is based on Regulation (EU) 2019/708.</v>
          </cell>
        </row>
        <row r="812">
          <cell r="A812">
            <v>1004</v>
          </cell>
          <cell r="B812" t="str">
            <v>CBAM?</v>
          </cell>
        </row>
        <row r="813">
          <cell r="A813">
            <v>1005</v>
          </cell>
          <cell r="B813" t="str">
            <v>For each type of fall-back approach, a maximum of three sub-installations may exist, one exposed to significant risk of carbon leakage (split into CBAM and non-CBAM), the other non-exposed.</v>
          </cell>
        </row>
        <row r="814">
          <cell r="A814">
            <v>1006</v>
          </cell>
          <cell r="B814" t="str">
            <v>As an exception to that rule, for measurable heat a fourth sub-installation is defined for the delivery of district heating.</v>
          </cell>
        </row>
        <row r="815">
          <cell r="A815">
            <v>1007</v>
          </cell>
          <cell r="B815" t="str">
            <v>The CBAM status of the sub-installation depends on whether the CN codes of the goods produced are listed in Annex I of Regulation (EU) 2023/956.</v>
          </cell>
        </row>
        <row r="816">
          <cell r="A816">
            <v>1008</v>
          </cell>
          <cell r="B816" t="str">
            <v>All energy and material flows, in particular the source streams, measurable and non-measurable heat, electricity where relevant, and waste gases</v>
          </cell>
        </row>
        <row r="817">
          <cell r="A817">
            <v>1009</v>
          </cell>
          <cell r="B817" t="str">
            <v>Boundaries of the sub-installations, including the split between sub-installation serving sectors deemed to be exposed to a significant risk of carbon leakage and sub-installations serving other sectors, based on NACE rev. 2 or PRODCOM 2010, as well as the split between goods covered by CBAM and not.</v>
          </cell>
        </row>
        <row r="818">
          <cell r="A818">
            <v>1010</v>
          </cell>
          <cell r="B818" t="str">
            <v>List of Sub-installations for drop-downlists:</v>
          </cell>
        </row>
        <row r="819">
          <cell r="A819">
            <v>1011</v>
          </cell>
          <cell r="B819" t="str">
            <v>Please give a reference to the procedure pursuant to Art. 22a(2) for implementing recommendations and, where applicable, demonstrating the application of the conditions as referred to in Art. 22a(1).</v>
          </cell>
        </row>
        <row r="820">
          <cell r="A820">
            <v>1012</v>
          </cell>
          <cell r="B820" t="str">
            <v>Energy input</v>
          </cell>
        </row>
        <row r="821">
          <cell r="A821">
            <v>1013</v>
          </cell>
          <cell r="B821" t="str">
            <v>Energy input flows</v>
          </cell>
        </row>
        <row r="822">
          <cell r="A822">
            <v>1014</v>
          </cell>
          <cell r="B822" t="str">
            <v>Point 1. comprises the amount of fuel input and corresponding energy content. Where relevant and not included under 1., the methods used to determine any material input and corresponding energy content from exothermic reaction should be provided under 2. The method to quantify the electricity input for the purpose of production of heat (e.g. electric boilers, heat pumps).</v>
          </cell>
        </row>
        <row r="823">
          <cell r="A823">
            <v>1015</v>
          </cell>
          <cell r="B823" t="str">
            <v>Fuel energy content</v>
          </cell>
        </row>
        <row r="824">
          <cell r="A824">
            <v>1016</v>
          </cell>
          <cell r="B824" t="str">
            <v>Material input and output (exothermic heat)</v>
          </cell>
        </row>
        <row r="825">
          <cell r="A825">
            <v>1017</v>
          </cell>
          <cell r="B825" t="str">
            <v>Energy content (exothermic heat)</v>
          </cell>
        </row>
        <row r="826">
          <cell r="A826">
            <v>1018</v>
          </cell>
          <cell r="B826" t="str">
            <v>Electricity input for heat production</v>
          </cell>
        </row>
        <row r="827">
          <cell r="A827">
            <v>1019</v>
          </cell>
          <cell r="B827" t="str">
            <v xml:space="preserve">1) If the installation is producing electricity, the methodology should cover the electricity produced, the electricity imported, exported and consumed.
2) If the installation is not producing electricity, only the methodology for the consumption should be covered below. </v>
          </cell>
        </row>
        <row r="828">
          <cell r="A828">
            <v>1020</v>
          </cell>
          <cell r="B828" t="str">
            <v>Description of the methodology for keeping track of the products and goods produced</v>
          </cell>
        </row>
        <row r="829">
          <cell r="A829">
            <v>1021</v>
          </cell>
          <cell r="B829" t="str">
            <v>This should include the methodology on how relevant PRODCOM and CN codes are tracked in accordance with section 9. of Annex VII (FAR).</v>
          </cell>
        </row>
        <row r="830">
          <cell r="A830">
            <v>1022</v>
          </cell>
          <cell r="B830" t="str">
            <v>According to section 2.5(f) of Annex IV of the FAR the "relevant electricity consumption" needs to be described taking into account the sub-installation's system boundaries as listed in section 2 of Annex I of the FAR. For product benchmarks not listed in section 2 of Annex I, entries are optional here.</v>
          </cell>
        </row>
        <row r="831">
          <cell r="A831">
            <v>1023</v>
          </cell>
          <cell r="B831" t="str">
            <v>Energy input to this sub-installation and relevant emission factor</v>
          </cell>
        </row>
        <row r="832">
          <cell r="A832">
            <v>1024</v>
          </cell>
          <cell r="B832" t="str">
            <v>the data source used for the quantification of the fuel input and material input (exothermic heat) pursuant to section 4.4 of Annex VII of the FAR.</v>
          </cell>
        </row>
        <row r="833">
          <cell r="A833">
            <v>1025</v>
          </cell>
          <cell r="B833" t="str">
            <v>Fuel and material input</v>
          </cell>
        </row>
        <row r="834">
          <cell r="A834">
            <v>1026</v>
          </cell>
          <cell r="B834" t="str">
            <v>This should include the methodology on how relevant PRODCOM and CN codes are tracked in accordance with section 9 of Annex VII (FAR).</v>
          </cell>
        </row>
        <row r="835">
          <cell r="A835">
            <v>1027</v>
          </cell>
          <cell r="B835" t="str">
            <v xml:space="preserve">If you have exported measurable heat to non-ETS installations or entities, please describe how you have determined the carbon leakage status of the processes in which this measurable heat was consumed. Relate, to the extent possible, to entities and installations, where feasible to sub-installations of those installations, and list relevant CN, NACE and PRODCOM codes.   
</v>
          </cell>
        </row>
        <row r="836">
          <cell r="A836">
            <v>1028</v>
          </cell>
          <cell r="B836" t="str">
            <v>the data source used for the quantification of the fuel input and material input (exothermic heat) pursuant to section 4.4 of Annex VII of the FAR and the electricity input for the production of heat pursuant to section 4.5 of Annex VII of the FAR.</v>
          </cell>
        </row>
        <row r="837">
          <cell r="A837">
            <v>1029</v>
          </cell>
          <cell r="B837" t="str">
            <v>Electricity input for heat prod.</v>
          </cell>
        </row>
        <row r="838">
          <cell r="A838">
            <v>1030</v>
          </cell>
          <cell r="B838" t="str">
            <v>Heat produced from electricity</v>
          </cell>
        </row>
        <row r="839">
          <cell r="A839">
            <v>1031</v>
          </cell>
          <cell r="B839" t="str">
            <v>the data source used for the quantification of the fuel input and material input (exothermic heat) pursuant to section 4.4 of Annex VII of the FAR and electricity input for the production of heat pursuant to section 4.5 of Annex VII of the FAR.</v>
          </cell>
        </row>
        <row r="840">
          <cell r="A840">
            <v>1032</v>
          </cell>
          <cell r="B840" t="str">
            <v>Volume fraction of carbon monoxide</v>
          </cell>
        </row>
        <row r="841">
          <cell r="A841">
            <v>1033</v>
          </cell>
          <cell r="B841" t="str">
            <v>Actual net heat export</v>
          </cell>
        </row>
        <row r="842">
          <cell r="A842">
            <v>1034</v>
          </cell>
          <cell r="B842" t="str">
            <v>Actual direct emissions (excl. heat-related)</v>
          </cell>
        </row>
        <row r="843">
          <cell r="A843">
            <v>1035</v>
          </cell>
          <cell r="B843" t="str">
            <v>Installation for municipal waste incineration</v>
          </cell>
        </row>
        <row r="844">
          <cell r="A844">
            <v>1036</v>
          </cell>
          <cell r="B844" t="str">
            <v xml:space="preserve">Refining of oil </v>
          </cell>
        </row>
        <row r="845">
          <cell r="A845">
            <v>1037</v>
          </cell>
          <cell r="B845" t="str">
            <v>Agglomerated iron ore</v>
          </cell>
        </row>
        <row r="846">
          <cell r="A846">
            <v>1038</v>
          </cell>
          <cell r="B846" t="str">
            <v xml:space="preserve">Production of iron or steel (primary or secondary fusion) including continuous casting, with a capacity exceeding 2,5 tonnes per hour </v>
          </cell>
        </row>
        <row r="847">
          <cell r="A847">
            <v>1039</v>
          </cell>
          <cell r="B847" t="str">
            <v>Iron casting, CBAM</v>
          </cell>
        </row>
        <row r="848">
          <cell r="A848">
            <v>1040</v>
          </cell>
          <cell r="B848" t="str">
            <v>Iron casting, non-CBAM</v>
          </cell>
        </row>
        <row r="849">
          <cell r="A849">
            <v>1041</v>
          </cell>
          <cell r="B849" t="str">
            <v>Production of primary aluminium or alumina</v>
          </cell>
        </row>
        <row r="850">
          <cell r="A850">
            <v>1042</v>
          </cell>
          <cell r="B850" t="str">
            <v>Drying or calcination of gypsum or production of plaster boards and other gypsum products, with a production capacity of calcined gypsum or dried secondary gypsum exceeding a total of 20 tonnes per day</v>
          </cell>
        </row>
        <row r="851">
          <cell r="A851">
            <v>1043</v>
          </cell>
          <cell r="B851" t="str">
            <v>Production of carbon black involving the carbonisation of organic substances such as oils, tars, cracker and distillation residues with a production capacity exceeding 50 tonnes per day</v>
          </cell>
        </row>
        <row r="852">
          <cell r="A852">
            <v>1044</v>
          </cell>
          <cell r="B852" t="str">
            <v>Production of hydrogen (H2) and synthesis gas with a production capacity exceeding 5 tonnes per day</v>
          </cell>
        </row>
        <row r="853">
          <cell r="A853">
            <v>1045</v>
          </cell>
          <cell r="B853" t="str">
            <v>Heat benchmark sub-installation (CL | non-CBAM)</v>
          </cell>
        </row>
        <row r="854">
          <cell r="A854">
            <v>1046</v>
          </cell>
          <cell r="B854" t="str">
            <v>Heat benchmark sub-installation (non-CL | non-CBAM)</v>
          </cell>
        </row>
        <row r="855">
          <cell r="A855">
            <v>1047</v>
          </cell>
          <cell r="B855" t="str">
            <v>Heat benchmark sub-installation (CL | CBAM)</v>
          </cell>
        </row>
        <row r="856">
          <cell r="A856">
            <v>1048</v>
          </cell>
          <cell r="B856" t="str">
            <v>District heating sub-installation</v>
          </cell>
        </row>
        <row r="857">
          <cell r="A857">
            <v>1049</v>
          </cell>
          <cell r="B857" t="str">
            <v>Fuel benchmark sub-installation (CL | non-CBAM)</v>
          </cell>
        </row>
        <row r="858">
          <cell r="A858">
            <v>1050</v>
          </cell>
          <cell r="B858" t="str">
            <v>Fuel benchmark sub-installation (non-CL | non-CBAM)</v>
          </cell>
        </row>
        <row r="859">
          <cell r="A859">
            <v>1051</v>
          </cell>
          <cell r="B859" t="str">
            <v>Fuel benchmark sub-installation (CL | CBAM)</v>
          </cell>
        </row>
        <row r="860">
          <cell r="A860">
            <v>1052</v>
          </cell>
          <cell r="B860" t="str">
            <v>Process emissions sub-installation (CL | non-CBAM)</v>
          </cell>
        </row>
        <row r="861">
          <cell r="A861">
            <v>1053</v>
          </cell>
          <cell r="B861" t="str">
            <v>Process emissions sub-installation (non-CL | non-CBAM)</v>
          </cell>
        </row>
        <row r="862">
          <cell r="A862">
            <v>1054</v>
          </cell>
          <cell r="B862" t="str">
            <v>Process emissions sub-installation (CL | CBAM)</v>
          </cell>
        </row>
        <row r="863">
          <cell r="A863">
            <v>1055</v>
          </cell>
          <cell r="B863" t="str">
            <v>4.4.(a) Methods in accordance with the monitoring plan approved under Regulation (EU) No. 2018/2066</v>
          </cell>
        </row>
        <row r="864">
          <cell r="A864">
            <v>1056</v>
          </cell>
          <cell r="B864" t="str">
            <v>4.6. (a) Methods for determining calculation factors in accordance with the monitoring plan approved under Regulation (EU) No. 2018/2066</v>
          </cell>
        </row>
      </sheetData>
      <sheetData sheetId="15"/>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mailto:es.ets@kem.gov.lv" TargetMode="External"/><Relationship Id="rId1" Type="http://schemas.openxmlformats.org/officeDocument/2006/relationships/hyperlink" Target="file:///C:\Users\heller\AppData\Local\Microsoft\Windows\INetCache\Content.MSO\716DC898.xlsx"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hyperlink" Target="http://ec.europa.eu/clima/documentation/ets/docs/decision_benchmarking_15_dec_en.pdf." TargetMode="External"/><Relationship Id="rId7" Type="http://schemas.openxmlformats.org/officeDocument/2006/relationships/printerSettings" Target="../printerSettings/printerSettings2.bin"/><Relationship Id="rId2" Type="http://schemas.openxmlformats.org/officeDocument/2006/relationships/hyperlink" Target="http://ec.europa.eu/clima/policies/ets/index_en.htm" TargetMode="External"/><Relationship Id="rId1" Type="http://schemas.openxmlformats.org/officeDocument/2006/relationships/hyperlink" Target="http://eur-lex.europa.eu/en/index.htm" TargetMode="External"/><Relationship Id="rId6" Type="http://schemas.openxmlformats.org/officeDocument/2006/relationships/hyperlink" Target="http://data.europa.eu/eli/reg_del/2019/331/oj" TargetMode="External"/><Relationship Id="rId5" Type="http://schemas.openxmlformats.org/officeDocument/2006/relationships/hyperlink" Target="https://ec.europa.eu/info/law/better-regulation/initiatives/ares-2018-5486983_en" TargetMode="External"/><Relationship Id="rId4" Type="http://schemas.openxmlformats.org/officeDocument/2006/relationships/hyperlink" Target="https://eur-lex.europa.eu/eli/dir/2003/87/2023-06-0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pageSetUpPr fitToPage="1"/>
  </sheetPr>
  <dimension ref="A1:L60"/>
  <sheetViews>
    <sheetView tabSelected="1" workbookViewId="0">
      <pane ySplit="3" topLeftCell="A4" activePane="bottomLeft" state="frozen"/>
      <selection sqref="A1:E4"/>
      <selection pane="bottomLeft" sqref="A1:A3"/>
    </sheetView>
  </sheetViews>
  <sheetFormatPr baseColWidth="10" defaultColWidth="9.140625" defaultRowHeight="12.75" x14ac:dyDescent="0.2"/>
  <cols>
    <col min="1" max="3" width="4.7109375" style="72" customWidth="1"/>
    <col min="4" max="12" width="12.7109375" style="72" customWidth="1"/>
    <col min="13" max="16384" width="9.140625" style="72"/>
  </cols>
  <sheetData>
    <row r="1" spans="1:12" ht="13.5" customHeight="1" thickBot="1" x14ac:dyDescent="0.25">
      <c r="A1" s="643" t="s">
        <v>246</v>
      </c>
      <c r="B1" s="304" t="str">
        <f>Translations!$B$2</f>
        <v>Navigācijas josla:</v>
      </c>
      <c r="C1" s="305"/>
      <c r="D1" s="305"/>
      <c r="E1" s="646"/>
      <c r="F1" s="646"/>
      <c r="G1" s="646"/>
      <c r="H1" s="646"/>
      <c r="I1" s="646" t="str">
        <f>Translations!$B$3</f>
        <v>Nākamā lapa</v>
      </c>
      <c r="J1" s="646"/>
      <c r="K1" s="646"/>
      <c r="L1" s="646"/>
    </row>
    <row r="2" spans="1:12" x14ac:dyDescent="0.2">
      <c r="A2" s="644"/>
      <c r="B2" s="647" t="str">
        <f>Translations!$B$4</f>
        <v>Lapas sākums</v>
      </c>
      <c r="C2" s="648"/>
      <c r="D2" s="649"/>
      <c r="E2" s="650"/>
      <c r="F2" s="651"/>
      <c r="G2" s="651"/>
      <c r="H2" s="651"/>
      <c r="I2" s="651"/>
      <c r="J2" s="651"/>
      <c r="K2" s="651"/>
      <c r="L2" s="651"/>
    </row>
    <row r="3" spans="1:12" ht="13.5" thickBot="1" x14ac:dyDescent="0.25">
      <c r="A3" s="645"/>
      <c r="B3" s="652" t="str">
        <f>Translations!$B$5</f>
        <v>Lapas beigas</v>
      </c>
      <c r="C3" s="653"/>
      <c r="D3" s="654"/>
      <c r="E3" s="655"/>
      <c r="F3" s="656"/>
      <c r="G3" s="656"/>
      <c r="H3" s="656"/>
      <c r="I3" s="656"/>
      <c r="J3" s="656"/>
      <c r="K3" s="656"/>
      <c r="L3" s="656"/>
    </row>
    <row r="4" spans="1:12" x14ac:dyDescent="0.2">
      <c r="B4" s="73"/>
      <c r="E4" s="73"/>
    </row>
    <row r="5" spans="1:12" ht="35.25" customHeight="1" x14ac:dyDescent="0.4">
      <c r="B5" s="74" t="str">
        <f>Translations!$B$6</f>
        <v xml:space="preserve">ES ETS 4. perioda MONITORINGA METODIKAS PLĀNS </v>
      </c>
      <c r="E5" s="74"/>
    </row>
    <row r="6" spans="1:12" x14ac:dyDescent="0.2">
      <c r="B6" s="73"/>
      <c r="E6" s="73"/>
    </row>
    <row r="7" spans="1:12" ht="29.25" customHeight="1" x14ac:dyDescent="0.2">
      <c r="A7" s="75"/>
      <c r="B7" s="76" t="str">
        <f>Translations!$B$7</f>
        <v>SATURS</v>
      </c>
      <c r="C7" s="75"/>
      <c r="D7" s="75"/>
      <c r="E7" s="76"/>
      <c r="F7" s="76"/>
      <c r="G7" s="76"/>
      <c r="H7" s="76"/>
      <c r="I7" s="76"/>
      <c r="J7" s="76"/>
      <c r="K7" s="76"/>
      <c r="L7" s="76"/>
    </row>
    <row r="8" spans="1:12" x14ac:dyDescent="0.2">
      <c r="A8" s="77"/>
      <c r="B8" s="497"/>
      <c r="C8" s="638" t="str">
        <f>Translations!$B$8</f>
        <v>VADLĪNIJAS UN NOSACĪJUMI</v>
      </c>
      <c r="D8" s="638"/>
      <c r="E8" s="642"/>
      <c r="F8" s="642"/>
      <c r="G8" s="642"/>
      <c r="H8" s="642"/>
      <c r="I8" s="642"/>
      <c r="J8" s="642"/>
      <c r="K8" s="642"/>
      <c r="L8" s="78"/>
    </row>
    <row r="9" spans="1:12" x14ac:dyDescent="0.2">
      <c r="A9" s="77"/>
      <c r="B9" s="392" t="s">
        <v>24</v>
      </c>
      <c r="C9" s="636" t="str">
        <f>A_VersionMMP!D6</f>
        <v>Monitoringa metodikas plāna versijas</v>
      </c>
      <c r="D9" s="636"/>
      <c r="E9" s="637"/>
      <c r="F9" s="637"/>
      <c r="G9" s="637"/>
      <c r="H9" s="637"/>
      <c r="I9" s="637"/>
      <c r="J9" s="637"/>
      <c r="K9" s="637"/>
      <c r="L9" s="78"/>
    </row>
    <row r="10" spans="1:12" x14ac:dyDescent="0.2">
      <c r="A10" s="77"/>
      <c r="B10" s="80" t="s">
        <v>25</v>
      </c>
      <c r="C10" s="638" t="str">
        <f>A_VersionMMP!D8</f>
        <v>Monitoringa metodikas plāna versiju saraksts</v>
      </c>
      <c r="D10" s="638"/>
      <c r="E10" s="639"/>
      <c r="F10" s="639"/>
      <c r="G10" s="639"/>
      <c r="H10" s="639"/>
      <c r="I10" s="639"/>
      <c r="J10" s="639"/>
      <c r="K10" s="81"/>
    </row>
    <row r="11" spans="1:12" x14ac:dyDescent="0.2">
      <c r="A11" s="77"/>
      <c r="B11" s="392" t="s">
        <v>299</v>
      </c>
      <c r="C11" s="636" t="str">
        <f>B_InstallationData!D6</f>
        <v>DATI PAR IEKĀRTU</v>
      </c>
      <c r="D11" s="636"/>
      <c r="E11" s="637"/>
      <c r="F11" s="637"/>
      <c r="G11" s="637"/>
      <c r="H11" s="637"/>
      <c r="I11" s="637"/>
      <c r="J11" s="637"/>
      <c r="K11" s="637"/>
      <c r="L11" s="78"/>
    </row>
    <row r="12" spans="1:12" x14ac:dyDescent="0.2">
      <c r="A12" s="77"/>
      <c r="B12" s="80" t="s">
        <v>25</v>
      </c>
      <c r="C12" s="638" t="str">
        <f>B_InstallationData!D8</f>
        <v>Iekārtas identifikācija</v>
      </c>
      <c r="D12" s="638"/>
      <c r="E12" s="639"/>
      <c r="F12" s="639"/>
      <c r="G12" s="639"/>
      <c r="H12" s="639"/>
      <c r="I12" s="639"/>
      <c r="J12" s="639"/>
      <c r="K12" s="81"/>
    </row>
    <row r="13" spans="1:12" x14ac:dyDescent="0.2">
      <c r="A13" s="77"/>
      <c r="B13" s="392" t="s">
        <v>149</v>
      </c>
      <c r="C13" s="636" t="str">
        <f>C_InstallationDescription!D6</f>
        <v>IEKĀRTAS APRAKSTS</v>
      </c>
      <c r="D13" s="636"/>
      <c r="E13" s="637"/>
      <c r="F13" s="637"/>
      <c r="G13" s="637"/>
      <c r="H13" s="637"/>
      <c r="I13" s="637"/>
      <c r="J13" s="637"/>
      <c r="K13" s="637"/>
      <c r="L13" s="78"/>
    </row>
    <row r="14" spans="1:12" x14ac:dyDescent="0.2">
      <c r="A14" s="77"/>
      <c r="B14" s="80" t="s">
        <v>25</v>
      </c>
      <c r="C14" s="638" t="str">
        <f>C_InstallationDescription!D8</f>
        <v>Apakšiekārtu saraksts</v>
      </c>
      <c r="D14" s="638"/>
      <c r="E14" s="639"/>
      <c r="F14" s="639"/>
      <c r="G14" s="639"/>
      <c r="H14" s="639"/>
      <c r="I14" s="639"/>
      <c r="J14" s="639"/>
      <c r="K14" s="81"/>
    </row>
    <row r="15" spans="1:12" x14ac:dyDescent="0.2">
      <c r="A15" s="77"/>
      <c r="B15" s="80" t="s">
        <v>102</v>
      </c>
      <c r="C15" s="638" t="str">
        <f>C_InstallationDescription!D47</f>
        <v>Iekārtas apraksts</v>
      </c>
      <c r="D15" s="638"/>
      <c r="E15" s="639"/>
      <c r="F15" s="639"/>
      <c r="G15" s="639"/>
      <c r="H15" s="639"/>
      <c r="I15" s="639"/>
      <c r="J15" s="639"/>
      <c r="K15" s="81"/>
    </row>
    <row r="16" spans="1:12" x14ac:dyDescent="0.2">
      <c r="A16" s="77"/>
      <c r="B16" s="80" t="s">
        <v>247</v>
      </c>
      <c r="C16" s="638" t="str">
        <f>C_InstallationDescription!D70</f>
        <v>Savienojumi ar citām ES ETS iekārtām vai ETS neaptvertām vienībām</v>
      </c>
      <c r="D16" s="638"/>
      <c r="E16" s="639"/>
      <c r="F16" s="639"/>
      <c r="G16" s="639"/>
      <c r="H16" s="639"/>
      <c r="I16" s="639"/>
      <c r="J16" s="639"/>
      <c r="K16" s="81"/>
    </row>
    <row r="17" spans="1:12" x14ac:dyDescent="0.2">
      <c r="A17" s="77"/>
      <c r="B17" s="392" t="s">
        <v>167</v>
      </c>
      <c r="C17" s="636" t="str">
        <f>D_MethodsProcedures!D6</f>
        <v>Metodes un procedūras iekārtas līmenī</v>
      </c>
      <c r="D17" s="636"/>
      <c r="E17" s="637"/>
      <c r="F17" s="637"/>
      <c r="G17" s="637"/>
      <c r="H17" s="637"/>
      <c r="I17" s="637"/>
      <c r="J17" s="637"/>
      <c r="K17" s="637"/>
      <c r="L17" s="78"/>
    </row>
    <row r="18" spans="1:12" x14ac:dyDescent="0.2">
      <c r="A18" s="77"/>
      <c r="B18" s="80" t="s">
        <v>25</v>
      </c>
      <c r="C18" s="638" t="str">
        <f>D_MethodsProcedures!D8</f>
        <v>Metodes iekārtas līmenī</v>
      </c>
      <c r="D18" s="638"/>
      <c r="E18" s="639"/>
      <c r="F18" s="639"/>
      <c r="G18" s="639"/>
      <c r="H18" s="639"/>
      <c r="I18" s="639"/>
      <c r="J18" s="639"/>
      <c r="K18" s="81"/>
    </row>
    <row r="19" spans="1:12" x14ac:dyDescent="0.2">
      <c r="A19" s="77"/>
      <c r="B19" s="80" t="s">
        <v>102</v>
      </c>
      <c r="C19" s="638" t="str">
        <f>D_MethodsProcedures!D54</f>
        <v>Procedūras</v>
      </c>
      <c r="D19" s="638"/>
      <c r="E19" s="639"/>
      <c r="F19" s="639"/>
      <c r="G19" s="639"/>
      <c r="H19" s="639"/>
      <c r="I19" s="639"/>
      <c r="J19" s="639"/>
      <c r="K19" s="81"/>
    </row>
    <row r="20" spans="1:12" x14ac:dyDescent="0.2">
      <c r="A20" s="77"/>
      <c r="B20" s="392" t="s">
        <v>162</v>
      </c>
      <c r="C20" s="636" t="str">
        <f>E_EnergyFlows!D6</f>
        <v>Enerģijas plūsmas</v>
      </c>
      <c r="D20" s="636"/>
      <c r="E20" s="637"/>
      <c r="F20" s="637"/>
      <c r="G20" s="637"/>
      <c r="H20" s="637"/>
      <c r="I20" s="637"/>
      <c r="J20" s="637"/>
      <c r="K20" s="637"/>
      <c r="L20" s="78"/>
    </row>
    <row r="21" spans="1:12" x14ac:dyDescent="0.2">
      <c r="A21" s="79"/>
      <c r="B21" s="80" t="s">
        <v>25</v>
      </c>
      <c r="C21" s="638" t="str">
        <f>E_EnergyFlows!D25</f>
        <v>Enerģijas ielaide</v>
      </c>
      <c r="D21" s="638"/>
      <c r="E21" s="639"/>
      <c r="F21" s="639"/>
      <c r="G21" s="639"/>
      <c r="H21" s="639"/>
      <c r="I21" s="639"/>
      <c r="J21" s="639"/>
      <c r="K21" s="81"/>
    </row>
    <row r="22" spans="1:12" x14ac:dyDescent="0.2">
      <c r="A22" s="79"/>
      <c r="B22" s="80" t="s">
        <v>102</v>
      </c>
      <c r="C22" s="638" t="str">
        <f>E_EnergyFlows!D59</f>
        <v>Izmērāmais siltums iekārtas līmenī</v>
      </c>
      <c r="D22" s="638"/>
      <c r="E22" s="639"/>
      <c r="F22" s="639"/>
      <c r="G22" s="639"/>
      <c r="H22" s="639"/>
      <c r="I22" s="639"/>
      <c r="J22" s="639"/>
      <c r="K22" s="81"/>
    </row>
    <row r="23" spans="1:12" x14ac:dyDescent="0.2">
      <c r="A23" s="79"/>
      <c r="B23" s="80" t="s">
        <v>247</v>
      </c>
      <c r="C23" s="638" t="str">
        <f>E_EnergyFlows!D93</f>
        <v>Atlikumgāzu bilance iekārtas līmenī</v>
      </c>
      <c r="D23" s="638"/>
      <c r="E23" s="639"/>
      <c r="F23" s="639"/>
      <c r="G23" s="639"/>
      <c r="H23" s="639"/>
      <c r="I23" s="639"/>
      <c r="J23" s="639"/>
      <c r="K23" s="81"/>
    </row>
    <row r="24" spans="1:12" x14ac:dyDescent="0.2">
      <c r="A24" s="79"/>
      <c r="B24" s="80" t="s">
        <v>248</v>
      </c>
      <c r="C24" s="638" t="str">
        <f>E_EnergyFlows!D126</f>
        <v>Elektroenerģija iekārtas līmenī</v>
      </c>
      <c r="D24" s="638"/>
      <c r="E24" s="639"/>
      <c r="F24" s="639"/>
      <c r="G24" s="639"/>
      <c r="H24" s="639"/>
      <c r="I24" s="639"/>
      <c r="J24" s="639"/>
      <c r="K24" s="81"/>
    </row>
    <row r="25" spans="1:12" x14ac:dyDescent="0.2">
      <c r="A25" s="77"/>
      <c r="B25" s="392" t="s">
        <v>300</v>
      </c>
      <c r="C25" s="636" t="str">
        <f>F_ProductBM!D7</f>
        <v>Lapa “ProductBM” — APAKŠIEKĀRTU DATI, KAS SAISTĪTI AR PRODUKTA LĪMEŅATZĪMĒM</v>
      </c>
      <c r="D25" s="636"/>
      <c r="E25" s="637"/>
      <c r="F25" s="637"/>
      <c r="G25" s="637"/>
      <c r="H25" s="637"/>
      <c r="I25" s="637"/>
      <c r="J25" s="637"/>
      <c r="K25" s="637"/>
      <c r="L25" s="78"/>
    </row>
    <row r="26" spans="1:12" x14ac:dyDescent="0.2">
      <c r="A26" s="79"/>
      <c r="B26" s="80" t="s">
        <v>25</v>
      </c>
      <c r="C26" s="638" t="str">
        <f>F_ProductBM!D28</f>
        <v>Produkta LA apakšiekārtas</v>
      </c>
      <c r="D26" s="638"/>
      <c r="E26" s="639"/>
      <c r="F26" s="639"/>
      <c r="G26" s="639"/>
      <c r="H26" s="639"/>
      <c r="I26" s="639"/>
      <c r="J26" s="639"/>
      <c r="K26" s="81"/>
    </row>
    <row r="27" spans="1:12" x14ac:dyDescent="0.2">
      <c r="A27" s="77"/>
      <c r="B27" s="392" t="s">
        <v>301</v>
      </c>
      <c r="C27" s="636" t="str">
        <f>'G_Fall-back'!D7</f>
        <v>Lapa “Fall-back” — AR ALTERNATĪVAJĀM (FALL-BACK) APAKŠIEKĀRTĀM SAISTĪTIE APAKŠIEKĀRTU DATI</v>
      </c>
      <c r="D27" s="636"/>
      <c r="E27" s="637"/>
      <c r="F27" s="637"/>
      <c r="G27" s="637"/>
      <c r="H27" s="637"/>
      <c r="I27" s="637"/>
      <c r="J27" s="637"/>
      <c r="K27" s="637"/>
      <c r="L27" s="78"/>
    </row>
    <row r="28" spans="1:12" x14ac:dyDescent="0.2">
      <c r="A28" s="79"/>
      <c r="B28" s="80" t="s">
        <v>25</v>
      </c>
      <c r="C28" s="638" t="str">
        <f>'G_Fall-back'!D28</f>
        <v>Alternatīvās apakšiekārtas</v>
      </c>
      <c r="D28" s="638"/>
      <c r="E28" s="639"/>
      <c r="F28" s="639"/>
      <c r="G28" s="639"/>
      <c r="H28" s="639"/>
      <c r="I28" s="639"/>
      <c r="J28" s="639"/>
      <c r="K28" s="81"/>
    </row>
    <row r="29" spans="1:12" s="194" customFormat="1" ht="15" x14ac:dyDescent="0.25">
      <c r="A29" s="38"/>
      <c r="B29" s="38" t="s">
        <v>272</v>
      </c>
      <c r="C29" s="636" t="str">
        <f>H_SpecialBM!D7</f>
        <v>Lapa “SpecialBM” — SPECIĀLI DATI PAR DAŽĀM PRODUKTA LĪMEŅATZĪMĒM</v>
      </c>
      <c r="D29" s="636"/>
      <c r="E29" s="657"/>
      <c r="F29" s="657"/>
      <c r="G29" s="657"/>
      <c r="H29" s="657"/>
      <c r="I29" s="657"/>
      <c r="J29" s="657"/>
      <c r="K29" s="657"/>
      <c r="L29" s="19"/>
    </row>
    <row r="30" spans="1:12" s="194" customFormat="1" ht="15" x14ac:dyDescent="0.25">
      <c r="A30" s="122"/>
      <c r="B30" s="80" t="s">
        <v>25</v>
      </c>
      <c r="C30" s="638" t="str">
        <f>H_SpecialBM!G3</f>
        <v>CWT (rafinētavu produkti)</v>
      </c>
      <c r="D30" s="638"/>
      <c r="E30" s="639"/>
      <c r="F30" s="639"/>
      <c r="G30" s="639"/>
      <c r="H30" s="639"/>
      <c r="I30" s="639"/>
      <c r="J30" s="639"/>
      <c r="K30" s="36"/>
    </row>
    <row r="31" spans="1:12" s="194" customFormat="1" ht="15" x14ac:dyDescent="0.25">
      <c r="A31" s="122"/>
      <c r="B31" s="80" t="s">
        <v>102</v>
      </c>
      <c r="C31" s="638" t="str">
        <f>H_SpecialBM!I3</f>
        <v>Kaļķi</v>
      </c>
      <c r="D31" s="638"/>
      <c r="E31" s="639"/>
      <c r="F31" s="639"/>
      <c r="G31" s="639"/>
      <c r="H31" s="639"/>
      <c r="I31" s="639"/>
      <c r="J31" s="639"/>
      <c r="K31" s="36"/>
    </row>
    <row r="32" spans="1:12" s="194" customFormat="1" ht="15" x14ac:dyDescent="0.25">
      <c r="A32" s="122"/>
      <c r="B32" s="80" t="s">
        <v>247</v>
      </c>
      <c r="C32" s="638" t="str">
        <f>H_SpecialBM!K3</f>
        <v>Dolomītkaļķi</v>
      </c>
      <c r="D32" s="638"/>
      <c r="E32" s="639"/>
      <c r="F32" s="639"/>
      <c r="G32" s="639"/>
      <c r="H32" s="639"/>
      <c r="I32" s="639"/>
      <c r="J32" s="639"/>
      <c r="K32" s="36"/>
    </row>
    <row r="33" spans="1:12" s="194" customFormat="1" ht="15" x14ac:dyDescent="0.25">
      <c r="A33" s="122"/>
      <c r="B33" s="80" t="s">
        <v>248</v>
      </c>
      <c r="C33" s="638" t="str">
        <f>H_SpecialBM!M3</f>
        <v>Tvaika krekings</v>
      </c>
      <c r="D33" s="638"/>
      <c r="E33" s="639"/>
      <c r="F33" s="639"/>
      <c r="G33" s="639"/>
      <c r="H33" s="639"/>
      <c r="I33" s="639"/>
      <c r="J33" s="639"/>
      <c r="K33" s="36"/>
    </row>
    <row r="34" spans="1:12" s="194" customFormat="1" ht="15" x14ac:dyDescent="0.25">
      <c r="A34" s="122"/>
      <c r="B34" s="80" t="s">
        <v>284</v>
      </c>
      <c r="C34" s="638" t="str">
        <f>H_SpecialBM!G4</f>
        <v>CWT (aromātiskie savienojumi)</v>
      </c>
      <c r="D34" s="638"/>
      <c r="E34" s="639"/>
      <c r="F34" s="639"/>
      <c r="G34" s="639"/>
      <c r="H34" s="639"/>
      <c r="I34" s="639"/>
      <c r="J34" s="639"/>
      <c r="K34" s="36"/>
    </row>
    <row r="35" spans="1:12" s="194" customFormat="1" ht="15" x14ac:dyDescent="0.25">
      <c r="A35" s="122"/>
      <c r="B35" s="80" t="s">
        <v>285</v>
      </c>
      <c r="C35" s="638" t="str">
        <f>H_SpecialBM!I4</f>
        <v>Ūdeņradis</v>
      </c>
      <c r="D35" s="638"/>
      <c r="E35" s="639"/>
      <c r="F35" s="639"/>
      <c r="G35" s="639"/>
      <c r="H35" s="639"/>
      <c r="I35" s="639"/>
      <c r="J35" s="639"/>
      <c r="K35" s="36"/>
    </row>
    <row r="36" spans="1:12" s="194" customFormat="1" ht="15" x14ac:dyDescent="0.25">
      <c r="A36" s="122"/>
      <c r="B36" s="80" t="s">
        <v>286</v>
      </c>
      <c r="C36" s="638" t="str">
        <f>H_SpecialBM!K4</f>
        <v>Sintēzes gāze</v>
      </c>
      <c r="D36" s="638"/>
      <c r="E36" s="639"/>
      <c r="F36" s="639"/>
      <c r="G36" s="639"/>
      <c r="H36" s="639"/>
      <c r="I36" s="639"/>
      <c r="J36" s="639"/>
      <c r="K36" s="36"/>
    </row>
    <row r="37" spans="1:12" s="194" customFormat="1" ht="15" x14ac:dyDescent="0.25">
      <c r="A37" s="122"/>
      <c r="B37" s="80" t="s">
        <v>287</v>
      </c>
      <c r="C37" s="638" t="str">
        <f>H_SpecialBM!M4</f>
        <v>Etilēnoksīds/etilēnglikoli</v>
      </c>
      <c r="D37" s="638"/>
      <c r="E37" s="639"/>
      <c r="F37" s="639"/>
      <c r="G37" s="639"/>
      <c r="H37" s="639"/>
      <c r="I37" s="639"/>
      <c r="J37" s="639"/>
      <c r="K37" s="36"/>
    </row>
    <row r="38" spans="1:12" s="194" customFormat="1" ht="15" x14ac:dyDescent="0.25">
      <c r="A38" s="122"/>
      <c r="B38" s="80" t="s">
        <v>289</v>
      </c>
      <c r="C38" s="638" t="str">
        <f>H_SpecialBM!G5</f>
        <v>Vinilhlorīda monomērs (VCM)</v>
      </c>
      <c r="D38" s="638"/>
      <c r="E38" s="639"/>
      <c r="F38" s="639"/>
      <c r="G38" s="639"/>
      <c r="H38" s="639"/>
      <c r="I38" s="639"/>
      <c r="J38" s="639"/>
      <c r="K38" s="36"/>
    </row>
    <row r="39" spans="1:12" s="194" customFormat="1" ht="15" x14ac:dyDescent="0.25">
      <c r="A39" s="38"/>
      <c r="B39" s="38" t="s">
        <v>331</v>
      </c>
      <c r="C39" s="636" t="str">
        <f>I_MSspecific!C5</f>
        <v>Lapa “MSspecific” — DALĪBVALSTS PAPILDU DATU PRASĪBAS</v>
      </c>
      <c r="D39" s="636"/>
      <c r="E39" s="658"/>
      <c r="F39" s="658"/>
      <c r="G39" s="658"/>
      <c r="H39" s="658"/>
      <c r="I39" s="658"/>
      <c r="J39" s="658"/>
      <c r="K39" s="658"/>
      <c r="L39" s="19"/>
    </row>
    <row r="40" spans="1:12" s="194" customFormat="1" ht="15" x14ac:dyDescent="0.25">
      <c r="A40" s="122"/>
      <c r="B40" s="80" t="s">
        <v>25</v>
      </c>
      <c r="C40" s="638" t="str">
        <f>I_MSspecific!C7</f>
        <v>Nosaka dalībvalsts</v>
      </c>
      <c r="D40" s="638"/>
      <c r="E40" s="639"/>
      <c r="F40" s="639"/>
      <c r="G40" s="639"/>
      <c r="H40" s="639"/>
      <c r="I40" s="639"/>
      <c r="J40" s="639"/>
      <c r="K40" s="36"/>
    </row>
    <row r="41" spans="1:12" s="194" customFormat="1" ht="15" x14ac:dyDescent="0.25">
      <c r="A41" s="38"/>
      <c r="B41" s="38" t="s">
        <v>332</v>
      </c>
      <c r="C41" s="636" t="str">
        <f>J_Comments!C5</f>
        <v>Lapa “Comments” — KOMENTĀRI UN SĪKĀKA INFORMĀCIJA</v>
      </c>
      <c r="D41" s="636"/>
      <c r="E41" s="658"/>
      <c r="F41" s="658"/>
      <c r="G41" s="658"/>
      <c r="H41" s="658"/>
      <c r="I41" s="658"/>
      <c r="J41" s="658"/>
      <c r="K41" s="658"/>
      <c r="L41" s="19"/>
    </row>
    <row r="42" spans="1:12" s="194" customFormat="1" ht="15" x14ac:dyDescent="0.25">
      <c r="A42" s="122"/>
      <c r="B42" s="80" t="s">
        <v>1149</v>
      </c>
      <c r="C42" s="638" t="str">
        <f>J_Comments!C7</f>
        <v>Ziņojumam pievienotie apliecinošie dokumenti</v>
      </c>
      <c r="D42" s="638"/>
      <c r="E42" s="639"/>
      <c r="F42" s="639"/>
      <c r="G42" s="639"/>
      <c r="H42" s="639"/>
      <c r="I42" s="639"/>
      <c r="J42" s="639"/>
      <c r="K42" s="36"/>
    </row>
    <row r="43" spans="1:12" ht="28.5" thickBot="1" x14ac:dyDescent="0.45">
      <c r="B43" s="82"/>
      <c r="E43" s="73"/>
    </row>
    <row r="44" spans="1:12" x14ac:dyDescent="0.2">
      <c r="A44" s="75"/>
      <c r="B44" s="75"/>
      <c r="C44" s="83" t="str">
        <f>Translations!$B$9</f>
        <v>Valodas versija:</v>
      </c>
      <c r="D44" s="84"/>
      <c r="E44" s="84"/>
      <c r="F44" s="85"/>
      <c r="G44" s="86" t="str">
        <f>VersionDocumentation!B5</f>
        <v>Latvian</v>
      </c>
      <c r="H44" s="86"/>
      <c r="I44" s="86"/>
      <c r="J44" s="87"/>
      <c r="K44" s="75"/>
    </row>
    <row r="45" spans="1:12" ht="13.5" thickBot="1" x14ac:dyDescent="0.25">
      <c r="A45" s="75"/>
      <c r="B45" s="75"/>
      <c r="C45" s="88" t="str">
        <f>Translations!$B$10</f>
        <v>Atsauces datnes nosaukums:</v>
      </c>
      <c r="D45" s="89"/>
      <c r="E45" s="89"/>
      <c r="F45" s="90"/>
      <c r="G45" s="91" t="str">
        <f>VersionDocumentation!C3</f>
        <v>MMP P4 template 4_2_LV_lv_230424.xls</v>
      </c>
      <c r="H45" s="91"/>
      <c r="I45" s="91"/>
      <c r="J45" s="92"/>
      <c r="K45" s="75"/>
    </row>
    <row r="46" spans="1:12" x14ac:dyDescent="0.2">
      <c r="A46" s="75"/>
      <c r="B46" s="75"/>
      <c r="C46" s="75"/>
      <c r="D46" s="75"/>
      <c r="E46" s="75"/>
      <c r="F46" s="75"/>
      <c r="G46" s="75"/>
      <c r="H46" s="75"/>
      <c r="I46" s="75"/>
      <c r="J46" s="75"/>
      <c r="K46" s="75"/>
    </row>
    <row r="47" spans="1:12" x14ac:dyDescent="0.2">
      <c r="A47" s="75"/>
      <c r="B47" s="75"/>
      <c r="C47" s="75"/>
      <c r="D47" s="75"/>
      <c r="E47" s="75"/>
      <c r="F47" s="75"/>
      <c r="G47" s="75"/>
      <c r="H47" s="75"/>
      <c r="I47" s="75"/>
      <c r="J47" s="75"/>
      <c r="K47" s="75"/>
    </row>
    <row r="48" spans="1:12" ht="13.5" thickBot="1" x14ac:dyDescent="0.25">
      <c r="A48" s="75"/>
      <c r="B48" s="75"/>
      <c r="C48" s="93" t="str">
        <f>Translations!$B$11</f>
        <v>Informācija par šo datni:</v>
      </c>
      <c r="D48" s="93"/>
      <c r="E48" s="93"/>
      <c r="F48" s="75"/>
      <c r="G48" s="75"/>
      <c r="H48" s="75"/>
      <c r="I48" s="75"/>
      <c r="J48" s="75"/>
      <c r="K48" s="75"/>
    </row>
    <row r="49" spans="1:11" x14ac:dyDescent="0.2">
      <c r="A49" s="75"/>
      <c r="B49" s="75"/>
      <c r="C49" s="83" t="str">
        <f>Translations!$B$12</f>
        <v>Iekārtas nosaukums:</v>
      </c>
      <c r="D49" s="84"/>
      <c r="E49" s="84"/>
      <c r="F49" s="85"/>
      <c r="G49" s="86" t="str">
        <f>IF(ISBLANK(B_InstallationData!I32),"",B_InstallationData!I32)</f>
        <v/>
      </c>
      <c r="H49" s="86"/>
      <c r="I49" s="86"/>
      <c r="J49" s="87"/>
      <c r="K49" s="75"/>
    </row>
    <row r="50" spans="1:11" x14ac:dyDescent="0.2">
      <c r="A50" s="75"/>
      <c r="B50" s="75"/>
      <c r="C50" s="94" t="str">
        <f>Translations!$B$13</f>
        <v>Unikālais iekārtas identifikators:</v>
      </c>
      <c r="D50" s="95"/>
      <c r="E50" s="95"/>
      <c r="F50" s="96"/>
      <c r="G50" s="276" t="str">
        <f>IF(ISBLANK(B_InstallationData!I34),"",B_InstallationData!I34)</f>
        <v/>
      </c>
      <c r="H50" s="97"/>
      <c r="I50" s="97"/>
      <c r="J50" s="98"/>
      <c r="K50" s="75"/>
    </row>
    <row r="51" spans="1:11" ht="13.5" thickBot="1" x14ac:dyDescent="0.25">
      <c r="A51" s="75"/>
      <c r="B51" s="75"/>
      <c r="C51" s="99" t="str">
        <f>Translations!$B$14</f>
        <v>Atsauces datums:</v>
      </c>
      <c r="D51" s="100"/>
      <c r="E51" s="100"/>
      <c r="F51" s="101"/>
      <c r="G51" s="275" t="str">
        <f>IF(SUM(A_VersionMMP!$P$20:$P$39)=0,"",SUM(A_VersionMMP!$P$20:$P$39))</f>
        <v/>
      </c>
      <c r="H51" s="102"/>
      <c r="I51" s="102"/>
      <c r="J51" s="103"/>
      <c r="K51" s="75"/>
    </row>
    <row r="52" spans="1:11" x14ac:dyDescent="0.2">
      <c r="A52" s="75"/>
      <c r="B52" s="75"/>
      <c r="C52" s="75"/>
      <c r="D52" s="75"/>
      <c r="E52" s="75"/>
      <c r="F52" s="75"/>
      <c r="G52" s="75"/>
      <c r="H52" s="75"/>
      <c r="I52" s="75"/>
      <c r="J52" s="75"/>
      <c r="K52" s="75"/>
    </row>
    <row r="53" spans="1:11" ht="32.25" customHeight="1" x14ac:dyDescent="0.2">
      <c r="A53" s="75"/>
      <c r="B53" s="75"/>
      <c r="C53" s="640" t="str">
        <f>Translations!$B$15</f>
        <v>Ja jūsu kompetentā iestāde pieprasa, lai iesniedzat parakstītu ziņojuma izdruku, parakstieties šeit:</v>
      </c>
      <c r="D53" s="640"/>
      <c r="E53" s="640"/>
      <c r="F53" s="641"/>
      <c r="G53" s="641"/>
      <c r="H53" s="641"/>
      <c r="I53" s="641"/>
      <c r="J53" s="641"/>
      <c r="K53" s="75"/>
    </row>
    <row r="54" spans="1:11" x14ac:dyDescent="0.2">
      <c r="A54" s="75"/>
      <c r="B54" s="75"/>
      <c r="C54" s="75"/>
      <c r="D54" s="75"/>
      <c r="E54" s="75"/>
      <c r="F54" s="104"/>
      <c r="G54" s="75"/>
      <c r="H54" s="75"/>
      <c r="I54" s="75"/>
      <c r="J54" s="75"/>
      <c r="K54" s="75"/>
    </row>
    <row r="55" spans="1:11" x14ac:dyDescent="0.2">
      <c r="A55" s="75"/>
      <c r="B55" s="75"/>
      <c r="C55" s="75"/>
      <c r="D55" s="75"/>
      <c r="E55" s="75"/>
      <c r="F55" s="75"/>
      <c r="G55" s="75"/>
      <c r="H55" s="75"/>
      <c r="I55" s="75"/>
      <c r="J55" s="75"/>
      <c r="K55" s="75"/>
    </row>
    <row r="56" spans="1:11" x14ac:dyDescent="0.2">
      <c r="A56" s="75"/>
      <c r="B56" s="75"/>
      <c r="C56" s="75"/>
      <c r="D56" s="75"/>
      <c r="E56" s="75"/>
      <c r="F56" s="75"/>
      <c r="G56" s="75"/>
      <c r="H56" s="75"/>
      <c r="I56" s="75"/>
      <c r="J56" s="75"/>
      <c r="K56" s="75"/>
    </row>
    <row r="57" spans="1:11" x14ac:dyDescent="0.2">
      <c r="A57" s="75"/>
      <c r="B57" s="75"/>
      <c r="C57" s="75"/>
      <c r="D57" s="75"/>
      <c r="E57" s="75"/>
      <c r="F57" s="75"/>
      <c r="G57" s="75"/>
      <c r="H57" s="75"/>
      <c r="I57" s="75"/>
      <c r="J57" s="75"/>
      <c r="K57" s="75"/>
    </row>
    <row r="58" spans="1:11" x14ac:dyDescent="0.2">
      <c r="A58" s="75"/>
      <c r="B58" s="75"/>
      <c r="C58" s="105"/>
      <c r="D58" s="105"/>
      <c r="E58" s="105"/>
      <c r="F58" s="75"/>
      <c r="G58" s="105"/>
      <c r="H58" s="75"/>
      <c r="I58" s="75"/>
      <c r="J58" s="75"/>
      <c r="K58" s="75"/>
    </row>
    <row r="59" spans="1:11" ht="25.5" customHeight="1" x14ac:dyDescent="0.2">
      <c r="A59" s="75"/>
      <c r="B59" s="75"/>
      <c r="C59" s="634" t="str">
        <f>Translations!$B$16</f>
        <v>Datums</v>
      </c>
      <c r="D59" s="634"/>
      <c r="E59" s="634"/>
      <c r="F59" s="104"/>
      <c r="G59" s="634" t="str">
        <f>Translations!$B$17</f>
        <v>Juridiski atbildīgās personas vārds, uzvārds un paraksts</v>
      </c>
      <c r="H59" s="635"/>
      <c r="I59" s="635"/>
      <c r="J59" s="635"/>
      <c r="K59" s="75"/>
    </row>
    <row r="60" spans="1:11" x14ac:dyDescent="0.2">
      <c r="H60" s="106"/>
      <c r="I60" s="106"/>
      <c r="J60" s="106"/>
      <c r="K60" s="106"/>
    </row>
  </sheetData>
  <sheetProtection sheet="1" objects="1" scenarios="1" formatCells="0" formatColumns="0" formatRows="0"/>
  <mergeCells count="53">
    <mergeCell ref="C42:J42"/>
    <mergeCell ref="C34:J34"/>
    <mergeCell ref="C35:J35"/>
    <mergeCell ref="C36:J36"/>
    <mergeCell ref="C37:J37"/>
    <mergeCell ref="C38:J38"/>
    <mergeCell ref="C32:J32"/>
    <mergeCell ref="C33:J33"/>
    <mergeCell ref="C39:K39"/>
    <mergeCell ref="C40:J40"/>
    <mergeCell ref="C41:K41"/>
    <mergeCell ref="C27:K27"/>
    <mergeCell ref="C28:J28"/>
    <mergeCell ref="C29:K29"/>
    <mergeCell ref="C30:J30"/>
    <mergeCell ref="C31:J31"/>
    <mergeCell ref="C22:J22"/>
    <mergeCell ref="C23:J23"/>
    <mergeCell ref="C24:J24"/>
    <mergeCell ref="C25:K25"/>
    <mergeCell ref="C26:J26"/>
    <mergeCell ref="C8:K8"/>
    <mergeCell ref="A1:A3"/>
    <mergeCell ref="E1:F1"/>
    <mergeCell ref="G1:H1"/>
    <mergeCell ref="I1:J1"/>
    <mergeCell ref="K1:L1"/>
    <mergeCell ref="B2:D2"/>
    <mergeCell ref="E2:F2"/>
    <mergeCell ref="G2:H2"/>
    <mergeCell ref="I2:J2"/>
    <mergeCell ref="K2:L2"/>
    <mergeCell ref="B3:D3"/>
    <mergeCell ref="E3:F3"/>
    <mergeCell ref="G3:H3"/>
    <mergeCell ref="I3:J3"/>
    <mergeCell ref="K3:L3"/>
    <mergeCell ref="C59:E59"/>
    <mergeCell ref="G59:J59"/>
    <mergeCell ref="C9:K9"/>
    <mergeCell ref="C10:J10"/>
    <mergeCell ref="C53:J53"/>
    <mergeCell ref="C11:K11"/>
    <mergeCell ref="C12:J12"/>
    <mergeCell ref="C13:K13"/>
    <mergeCell ref="C14:J14"/>
    <mergeCell ref="C15:J15"/>
    <mergeCell ref="C16:J16"/>
    <mergeCell ref="C17:K17"/>
    <mergeCell ref="C18:J18"/>
    <mergeCell ref="C19:J19"/>
    <mergeCell ref="C20:K20"/>
    <mergeCell ref="C21:J21"/>
  </mergeCells>
  <hyperlinks>
    <hyperlink ref="C10" location="JUMP_A_I" display="I"/>
    <hyperlink ref="B10" location="JUMP_A_I" display="I"/>
    <hyperlink ref="C8:K8" location="JUMP_Guidelines_Home" display="GUIDELINES AND CONDITIONS"/>
    <hyperlink ref="B2:C2" location="JUMP_Guidelines_Home" display="Top of sheet"/>
    <hyperlink ref="B3:C3" location="JUMP_Guidelines_Bottom" display="End of sheet"/>
    <hyperlink ref="I1:J1" location="JUMP_Guidelines_Home" display="Next sheet"/>
    <hyperlink ref="B2:D2" location="JUMP_Coverpage_Top" display="Top of sheet"/>
    <hyperlink ref="B3:D3" location="JUMP_Coverpage_Bottom" display="End of sheet"/>
    <hyperlink ref="C10:J10" location="JUMP_A_I" display="JUMP_A_I"/>
    <hyperlink ref="C12" location="JUMP_A_I" display="I"/>
    <hyperlink ref="B12" location="JUMP_B_I" display="I"/>
    <hyperlink ref="C12:J12" location="JUMP_B_I" display="JUMP_B_I"/>
    <hyperlink ref="C14" location="JUMP_A_I" display="I"/>
    <hyperlink ref="B14" location="JUMP_C_I" display="I"/>
    <hyperlink ref="C14:J14" location="JUMP_C_I" display="JUMP_C_I"/>
    <hyperlink ref="C15" location="JUMP_A_I" display="I"/>
    <hyperlink ref="B15" location="JUMP_C_II" display="II"/>
    <hyperlink ref="C15:J15" location="JUMP_C_II" display="JUMP_C_II"/>
    <hyperlink ref="C16" location="JUMP_A_I" display="I"/>
    <hyperlink ref="B16" location="JUMP_C_III" display="III"/>
    <hyperlink ref="C16:J16" location="JUMP_C_III" display="JUMP_C_III"/>
    <hyperlink ref="C18" location="JUMP_A_I" display="I"/>
    <hyperlink ref="B18" location="JUMP_C_I" display="I"/>
    <hyperlink ref="C18:J18" location="JUMP_D_I" display="JUMP_D_I"/>
    <hyperlink ref="C19" location="JUMP_A_I" display="I"/>
    <hyperlink ref="B19" location="JUMP_C_I" display="I"/>
    <hyperlink ref="C19:J19" location="JUMP_D_II" display="JUMP_D_II"/>
    <hyperlink ref="C21" location="JUMP_A_I" display="I"/>
    <hyperlink ref="B21" location="JUMP_E_Fuel" display="I"/>
    <hyperlink ref="C21:J21" location="JUMP_E_Fuel" display="JUMP_E_Fuel"/>
    <hyperlink ref="C22" location="JUMP_A_I" display="I"/>
    <hyperlink ref="B22" location="JUMP_E_Heat" display="II"/>
    <hyperlink ref="C22:J22" location="JUMP_E_Heat" display="JUMP_E_Heat"/>
    <hyperlink ref="C23" location="JUMP_A_I" display="I"/>
    <hyperlink ref="B23" location="JUMP_E_WasteGas" display="III"/>
    <hyperlink ref="C23:J23" location="JUMP_E_WasteGas" display="JUMP_E_WasteGas"/>
    <hyperlink ref="C24" location="JUMP_A_I" display="I"/>
    <hyperlink ref="B24" location="JUMP_E_Electricity" display="IV"/>
    <hyperlink ref="C24:J24" location="JUMP_E_Electricity" display="JUMP_E_Electricity"/>
    <hyperlink ref="C26" location="JUMP_A_I" display="I"/>
    <hyperlink ref="B26" location="JUMP_F1" display="I"/>
    <hyperlink ref="C26:J26" location="JUMP_F1" display="JUMP_F1"/>
    <hyperlink ref="C28" location="JUMP_A_I" display="I"/>
    <hyperlink ref="B28" location="JUMP_G1" display="I"/>
    <hyperlink ref="C28:J28" location="JUMP_G1" display="JUMP_G1"/>
    <hyperlink ref="C30:J30" location="JUMP_H_I" display="I"/>
    <hyperlink ref="C31:J31" location="JUMP_H_II" display="II"/>
    <hyperlink ref="C32:J32" location="JUMP_H_III" display="III"/>
    <hyperlink ref="C33:J33" location="JUMP_H_IV" display="IV"/>
    <hyperlink ref="C34:J34" location="JUMP_H_V" display="V"/>
    <hyperlink ref="C35:J35" location="JUMP_H_VI" display="VI"/>
    <hyperlink ref="C36:J36" location="JUMP_H_VII" display="VII"/>
    <hyperlink ref="C37:J37" location="JUMP_H_VIII" display="VIII"/>
    <hyperlink ref="C38:J38" location="JUMP_H_IX" display="IX"/>
    <hyperlink ref="B30" location="JUMP_H_I" display="I"/>
    <hyperlink ref="B31" location="JUMP_H_II" display="II"/>
    <hyperlink ref="B32" location="JUMP_H_III" display="III"/>
    <hyperlink ref="B33" location="JUMP_H_IV" display="IV"/>
    <hyperlink ref="B34" location="JUMP_H_V" display="V"/>
    <hyperlink ref="B35" location="JUMP_H_VI" display="VI"/>
    <hyperlink ref="B36" location="JUMP_H_VII" display="VII"/>
    <hyperlink ref="B37" location="JUMP_H_VIII" display="VIII"/>
    <hyperlink ref="B38" location="JUMP_H_IX" display="IX"/>
    <hyperlink ref="C42:J42" location="JUMP_J_Top" display="JUMP_J_Top"/>
    <hyperlink ref="C40:J40" location="JUMP_I_Top" display="JUMP_I_Top"/>
    <hyperlink ref="B40" location="JUMP_I_Top" display="I"/>
    <hyperlink ref="B42" location="JUMP_J_Top" display="I"/>
  </hyperlinks>
  <pageMargins left="0.78740157480314965" right="0.78740157480314965" top="0.78740157480314965" bottom="0.78740157480314965" header="0.39370078740157483" footer="0.39370078740157483"/>
  <pageSetup paperSize="9" scale="66" orientation="portrait" r:id="rId1"/>
  <headerFooter alignWithMargins="0">
    <oddHeader>&amp;L&amp;F; &amp;A&amp;R&amp;D; &amp;T</oddHeader>
    <oddFooter>&amp;C&amp;P /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tabColor indexed="40"/>
    <pageSetUpPr fitToPage="1"/>
  </sheetPr>
  <dimension ref="A1:T377"/>
  <sheetViews>
    <sheetView zoomScaleNormal="100" workbookViewId="0">
      <pane ySplit="5" topLeftCell="A6" activePane="bottomLeft" state="frozen"/>
      <selection sqref="A1:E4"/>
      <selection pane="bottomLeft" activeCell="B2" sqref="B2:D4"/>
    </sheetView>
  </sheetViews>
  <sheetFormatPr baseColWidth="10" defaultColWidth="11.42578125" defaultRowHeight="12.75" x14ac:dyDescent="0.25"/>
  <cols>
    <col min="1" max="1" width="2.7109375" style="172" hidden="1" customWidth="1"/>
    <col min="2" max="2" width="2.7109375" style="201" customWidth="1"/>
    <col min="3" max="4" width="4.7109375" style="201" customWidth="1"/>
    <col min="5" max="14" width="12.7109375" style="201" customWidth="1"/>
    <col min="15" max="15" width="4.7109375" style="201" customWidth="1"/>
    <col min="16" max="16" width="12.7109375" style="172" hidden="1" customWidth="1"/>
    <col min="17" max="19" width="11.42578125" style="172" hidden="1" customWidth="1"/>
    <col min="20" max="16384" width="11.42578125" style="201"/>
  </cols>
  <sheetData>
    <row r="1" spans="1:20" s="172" customFormat="1" ht="13.5" hidden="1" thickBot="1" x14ac:dyDescent="0.3">
      <c r="A1" s="172" t="s">
        <v>160</v>
      </c>
      <c r="P1" s="172" t="s">
        <v>160</v>
      </c>
      <c r="Q1" s="172" t="s">
        <v>160</v>
      </c>
      <c r="R1" s="172" t="s">
        <v>160</v>
      </c>
      <c r="S1" s="172" t="s">
        <v>160</v>
      </c>
    </row>
    <row r="2" spans="1:20" ht="13.5" thickBot="1" x14ac:dyDescent="0.25">
      <c r="B2" s="1125" t="str">
        <f>Translations!$B$423</f>
        <v>H. 
Speciāli LA dati</v>
      </c>
      <c r="C2" s="1126"/>
      <c r="D2" s="1127"/>
      <c r="E2" s="300" t="str">
        <f>Translations!$B$2</f>
        <v>Navigācijas josla:</v>
      </c>
      <c r="F2" s="301"/>
      <c r="G2" s="732" t="str">
        <f>Translations!$B$18</f>
        <v>Saturs</v>
      </c>
      <c r="H2" s="646"/>
      <c r="I2" s="646" t="str">
        <f>Translations!$B$19</f>
        <v>Iepriekšējā lapa</v>
      </c>
      <c r="J2" s="646"/>
      <c r="K2" s="646" t="str">
        <f>Translations!$B$3</f>
        <v>Nākamā lapa</v>
      </c>
      <c r="L2" s="646"/>
      <c r="M2" s="646"/>
      <c r="N2" s="646"/>
      <c r="O2" s="173"/>
      <c r="P2" s="174"/>
      <c r="Q2" s="174"/>
      <c r="R2" s="174"/>
      <c r="S2" s="174"/>
    </row>
    <row r="3" spans="1:20" ht="13.5" thickBot="1" x14ac:dyDescent="0.25">
      <c r="B3" s="1128"/>
      <c r="C3" s="1129"/>
      <c r="D3" s="1130"/>
      <c r="E3" s="646" t="str">
        <f>Translations!$B$4</f>
        <v>Lapas sākums</v>
      </c>
      <c r="F3" s="715"/>
      <c r="G3" s="1134" t="str">
        <f>Translations!$B$424</f>
        <v>CWT (rafinētavu produkti)</v>
      </c>
      <c r="H3" s="1135"/>
      <c r="I3" s="1135" t="str">
        <f>Translations!$B$425</f>
        <v>Kaļķi</v>
      </c>
      <c r="J3" s="1135"/>
      <c r="K3" s="1135" t="str">
        <f>Translations!$B$426</f>
        <v>Dolomītkaļķi</v>
      </c>
      <c r="L3" s="1135"/>
      <c r="M3" s="1135" t="str">
        <f>Translations!$B$427</f>
        <v>Tvaika krekings</v>
      </c>
      <c r="N3" s="1135"/>
      <c r="O3" s="173"/>
      <c r="P3" s="174"/>
      <c r="Q3" s="174"/>
      <c r="R3" s="174"/>
      <c r="S3" s="174"/>
    </row>
    <row r="4" spans="1:20" ht="13.5" thickBot="1" x14ac:dyDescent="0.25">
      <c r="B4" s="1131"/>
      <c r="C4" s="1132"/>
      <c r="D4" s="1133"/>
      <c r="E4" s="646" t="str">
        <f>Translations!$B$5</f>
        <v>Lapas beigas</v>
      </c>
      <c r="F4" s="646"/>
      <c r="G4" s="1136" t="str">
        <f>Translations!$B$428</f>
        <v>CWT (aromātiskie savienojumi)</v>
      </c>
      <c r="H4" s="1121"/>
      <c r="I4" s="1121" t="str">
        <f>Translations!$B$429</f>
        <v>Ūdeņradis</v>
      </c>
      <c r="J4" s="1121"/>
      <c r="K4" s="1121" t="str">
        <f>Translations!$B$430</f>
        <v>Sintēzes gāze</v>
      </c>
      <c r="L4" s="1121"/>
      <c r="M4" s="1121" t="str">
        <f>Translations!$B$431</f>
        <v>Etilēnoksīds/etilēnglikoli</v>
      </c>
      <c r="N4" s="1121"/>
      <c r="O4" s="173"/>
      <c r="P4" s="174"/>
      <c r="Q4" s="174"/>
      <c r="R4" s="174"/>
      <c r="S4" s="174"/>
    </row>
    <row r="5" spans="1:20" x14ac:dyDescent="0.2">
      <c r="B5" s="302"/>
      <c r="C5" s="302"/>
      <c r="D5" s="302"/>
      <c r="E5" s="303"/>
      <c r="F5" s="303"/>
      <c r="G5" s="1121" t="str">
        <f>Translations!$B$432</f>
        <v>Vinilhlorīda monomērs (VCM)</v>
      </c>
      <c r="H5" s="1121"/>
      <c r="I5" s="1122"/>
      <c r="J5" s="1123"/>
      <c r="K5" s="1123"/>
      <c r="L5" s="1123"/>
      <c r="M5" s="1123"/>
      <c r="N5" s="1123"/>
      <c r="O5" s="173"/>
      <c r="P5" s="174"/>
      <c r="Q5" s="174"/>
      <c r="R5" s="174"/>
      <c r="S5" s="174"/>
    </row>
    <row r="6" spans="1:20" x14ac:dyDescent="0.2">
      <c r="B6" s="176"/>
      <c r="C6" s="177"/>
      <c r="D6" s="176"/>
      <c r="E6" s="176"/>
      <c r="F6" s="178"/>
      <c r="G6" s="178"/>
      <c r="H6" s="178"/>
      <c r="I6" s="176"/>
      <c r="J6" s="176"/>
      <c r="K6" s="176"/>
      <c r="L6" s="176"/>
      <c r="M6" s="173"/>
      <c r="N6" s="173"/>
      <c r="O6" s="173"/>
      <c r="P6" s="174"/>
      <c r="Q6" s="174"/>
      <c r="R6" s="174"/>
      <c r="S6" s="174"/>
    </row>
    <row r="7" spans="1:20" ht="23.25" customHeight="1" x14ac:dyDescent="0.2">
      <c r="B7" s="176"/>
      <c r="C7" s="179" t="s">
        <v>272</v>
      </c>
      <c r="D7" s="1124" t="str">
        <f>Translations!$B$433</f>
        <v>Lapa “SpecialBM” — SPECIĀLI DATI PAR DAŽĀM PRODUKTA LĪMEŅATZĪMĒM</v>
      </c>
      <c r="E7" s="1106"/>
      <c r="F7" s="1106"/>
      <c r="G7" s="1106"/>
      <c r="H7" s="1106"/>
      <c r="I7" s="1106"/>
      <c r="J7" s="1106"/>
      <c r="K7" s="1106"/>
      <c r="L7" s="1106"/>
      <c r="M7" s="1106"/>
      <c r="N7" s="1106"/>
      <c r="O7" s="173"/>
      <c r="P7" s="180" t="s">
        <v>273</v>
      </c>
      <c r="Q7" s="180" t="s">
        <v>273</v>
      </c>
      <c r="R7" s="180" t="s">
        <v>273</v>
      </c>
      <c r="S7" s="180" t="s">
        <v>273</v>
      </c>
    </row>
    <row r="8" spans="1:20" x14ac:dyDescent="0.2">
      <c r="B8" s="176"/>
      <c r="C8" s="176"/>
      <c r="D8" s="176"/>
      <c r="E8" s="176"/>
      <c r="F8" s="176"/>
      <c r="G8" s="176"/>
      <c r="H8" s="176"/>
      <c r="I8" s="176"/>
      <c r="J8" s="176"/>
      <c r="K8" s="176"/>
      <c r="L8" s="176"/>
      <c r="M8" s="173"/>
      <c r="N8" s="173"/>
      <c r="O8" s="173"/>
      <c r="P8" s="181" t="s">
        <v>274</v>
      </c>
      <c r="Q8" s="181" t="s">
        <v>274</v>
      </c>
      <c r="R8" s="181" t="s">
        <v>274</v>
      </c>
      <c r="S8" s="181" t="s">
        <v>274</v>
      </c>
    </row>
    <row r="9" spans="1:20" s="244" customFormat="1" ht="16.5" customHeight="1" x14ac:dyDescent="0.2">
      <c r="A9" s="164"/>
      <c r="B9" s="36"/>
      <c r="C9" s="721" t="str">
        <f>Translations!$B$235</f>
        <v>Šīs lapas ievaddaļa</v>
      </c>
      <c r="D9" s="721"/>
      <c r="E9" s="721"/>
      <c r="F9" s="721"/>
      <c r="G9" s="721"/>
      <c r="H9" s="721"/>
      <c r="I9" s="721"/>
      <c r="J9" s="721"/>
      <c r="K9" s="721"/>
      <c r="L9" s="721"/>
      <c r="M9" s="721"/>
      <c r="N9" s="721"/>
      <c r="O9" s="173"/>
      <c r="P9" s="245"/>
      <c r="Q9" s="245"/>
      <c r="R9" s="245"/>
      <c r="S9" s="245"/>
      <c r="T9" s="201"/>
    </row>
    <row r="10" spans="1:20" s="244" customFormat="1" ht="5.0999999999999996" customHeight="1" thickBot="1" x14ac:dyDescent="0.25">
      <c r="A10" s="164"/>
      <c r="B10" s="36"/>
      <c r="C10" s="36"/>
      <c r="D10" s="36"/>
      <c r="E10" s="36"/>
      <c r="F10" s="36"/>
      <c r="G10" s="36"/>
      <c r="H10" s="36"/>
      <c r="I10" s="36"/>
      <c r="J10" s="36"/>
      <c r="K10" s="36"/>
      <c r="L10" s="36"/>
      <c r="M10" s="36"/>
      <c r="N10" s="36"/>
      <c r="O10" s="173"/>
      <c r="P10" s="245"/>
      <c r="Q10" s="245"/>
      <c r="R10" s="245"/>
      <c r="S10" s="245"/>
      <c r="T10" s="201"/>
    </row>
    <row r="11" spans="1:20" s="244" customFormat="1" ht="5.0999999999999996" customHeight="1" x14ac:dyDescent="0.2">
      <c r="A11" s="164"/>
      <c r="B11" s="36"/>
      <c r="C11" s="208"/>
      <c r="D11" s="209"/>
      <c r="E11" s="209"/>
      <c r="F11" s="209"/>
      <c r="G11" s="209"/>
      <c r="H11" s="209"/>
      <c r="I11" s="209"/>
      <c r="J11" s="209"/>
      <c r="K11" s="209"/>
      <c r="L11" s="209"/>
      <c r="M11" s="209"/>
      <c r="N11" s="210"/>
      <c r="O11" s="173"/>
      <c r="P11" s="245"/>
      <c r="Q11" s="245"/>
      <c r="R11" s="245"/>
      <c r="S11" s="245"/>
      <c r="T11" s="201"/>
    </row>
    <row r="12" spans="1:20" s="244" customFormat="1" ht="12.75" customHeight="1" x14ac:dyDescent="0.2">
      <c r="A12" s="164"/>
      <c r="B12" s="36"/>
      <c r="C12" s="211"/>
      <c r="D12" s="930" t="str">
        <f>Translations!$B$236</f>
        <v>Visos aprakstos par metodēm, kas nākamajās iedaļās izmantotas monitorējamo un ziņojamo parametru kvantificēšanai, attiecīgā gadījumā norāda</v>
      </c>
      <c r="E12" s="930"/>
      <c r="F12" s="930"/>
      <c r="G12" s="930"/>
      <c r="H12" s="930"/>
      <c r="I12" s="930"/>
      <c r="J12" s="930"/>
      <c r="K12" s="930"/>
      <c r="L12" s="930"/>
      <c r="M12" s="930"/>
      <c r="N12" s="931"/>
      <c r="O12" s="173"/>
      <c r="P12" s="245"/>
      <c r="Q12" s="245"/>
      <c r="R12" s="245"/>
      <c r="S12" s="245"/>
      <c r="T12" s="201"/>
    </row>
    <row r="13" spans="1:20" s="244" customFormat="1" ht="12.75" customHeight="1" x14ac:dyDescent="0.2">
      <c r="A13" s="164"/>
      <c r="B13" s="36"/>
      <c r="C13" s="211"/>
      <c r="D13" s="212" t="s">
        <v>139</v>
      </c>
      <c r="E13" s="932" t="str">
        <f>Translations!$B$237</f>
        <v>aprēķinu soļus,</v>
      </c>
      <c r="F13" s="932"/>
      <c r="G13" s="932"/>
      <c r="H13" s="932"/>
      <c r="I13" s="932"/>
      <c r="J13" s="932"/>
      <c r="K13" s="932"/>
      <c r="L13" s="932"/>
      <c r="M13" s="932"/>
      <c r="N13" s="933"/>
      <c r="O13" s="173"/>
      <c r="P13" s="245"/>
      <c r="Q13" s="245"/>
      <c r="R13" s="245"/>
      <c r="S13" s="245"/>
      <c r="T13" s="201"/>
    </row>
    <row r="14" spans="1:20" s="244" customFormat="1" ht="12.75" customHeight="1" x14ac:dyDescent="0.2">
      <c r="A14" s="164"/>
      <c r="B14" s="36"/>
      <c r="C14" s="211"/>
      <c r="D14" s="212" t="s">
        <v>139</v>
      </c>
      <c r="E14" s="932" t="str">
        <f>Translations!$B$238</f>
        <v xml:space="preserve">datu avotus, </v>
      </c>
      <c r="F14" s="932"/>
      <c r="G14" s="932"/>
      <c r="H14" s="932"/>
      <c r="I14" s="932"/>
      <c r="J14" s="932"/>
      <c r="K14" s="932"/>
      <c r="L14" s="932"/>
      <c r="M14" s="932"/>
      <c r="N14" s="933"/>
      <c r="O14" s="173"/>
      <c r="P14" s="245"/>
      <c r="Q14" s="245"/>
      <c r="R14" s="245"/>
      <c r="S14" s="245"/>
      <c r="T14" s="201"/>
    </row>
    <row r="15" spans="1:20" s="244" customFormat="1" ht="12.75" customHeight="1" x14ac:dyDescent="0.2">
      <c r="A15" s="164"/>
      <c r="B15" s="36"/>
      <c r="C15" s="211"/>
      <c r="D15" s="212" t="s">
        <v>139</v>
      </c>
      <c r="E15" s="932" t="str">
        <f>Translations!$B$239</f>
        <v xml:space="preserve">aprēķinu formulas, </v>
      </c>
      <c r="F15" s="932"/>
      <c r="G15" s="932"/>
      <c r="H15" s="932"/>
      <c r="I15" s="932"/>
      <c r="J15" s="932"/>
      <c r="K15" s="932"/>
      <c r="L15" s="932"/>
      <c r="M15" s="932"/>
      <c r="N15" s="933"/>
      <c r="O15" s="173"/>
      <c r="P15" s="245"/>
      <c r="Q15" s="245"/>
      <c r="R15" s="245"/>
      <c r="S15" s="245"/>
      <c r="T15" s="201"/>
    </row>
    <row r="16" spans="1:20" s="244" customFormat="1" ht="12.75" customHeight="1" x14ac:dyDescent="0.2">
      <c r="A16" s="164"/>
      <c r="B16" s="36"/>
      <c r="C16" s="211"/>
      <c r="D16" s="212" t="s">
        <v>139</v>
      </c>
      <c r="E16" s="932" t="str">
        <f>Translations!$B$240</f>
        <v xml:space="preserve">relevantos aprēķinu koeficientus ar mērvienībām, </v>
      </c>
      <c r="F16" s="932"/>
      <c r="G16" s="932"/>
      <c r="H16" s="932"/>
      <c r="I16" s="932"/>
      <c r="J16" s="932"/>
      <c r="K16" s="932"/>
      <c r="L16" s="932"/>
      <c r="M16" s="932"/>
      <c r="N16" s="933"/>
      <c r="O16" s="173"/>
      <c r="P16" s="245"/>
      <c r="Q16" s="245"/>
      <c r="R16" s="245"/>
      <c r="S16" s="245"/>
      <c r="T16" s="201"/>
    </row>
    <row r="17" spans="1:20" s="244" customFormat="1" ht="12.75" customHeight="1" x14ac:dyDescent="0.2">
      <c r="A17" s="164"/>
      <c r="B17" s="36"/>
      <c r="C17" s="211"/>
      <c r="D17" s="212" t="s">
        <v>139</v>
      </c>
      <c r="E17" s="932" t="str">
        <f>Translations!$B$241</f>
        <v xml:space="preserve">apstiprinošo datu horizontālas un vertikālas pārbaudes, </v>
      </c>
      <c r="F17" s="932"/>
      <c r="G17" s="932"/>
      <c r="H17" s="932"/>
      <c r="I17" s="932"/>
      <c r="J17" s="932"/>
      <c r="K17" s="932"/>
      <c r="L17" s="932"/>
      <c r="M17" s="932"/>
      <c r="N17" s="933"/>
      <c r="O17" s="173"/>
      <c r="P17" s="245"/>
      <c r="Q17" s="245"/>
      <c r="R17" s="245"/>
      <c r="S17" s="245"/>
      <c r="T17" s="201"/>
    </row>
    <row r="18" spans="1:20" s="244" customFormat="1" ht="12.75" customHeight="1" x14ac:dyDescent="0.2">
      <c r="A18" s="164"/>
      <c r="B18" s="36"/>
      <c r="C18" s="211"/>
      <c r="D18" s="212" t="s">
        <v>139</v>
      </c>
      <c r="E18" s="932" t="str">
        <f>Translations!$B$242</f>
        <v>paraugošanas plānu pamatā esošās procedūras,</v>
      </c>
      <c r="F18" s="932"/>
      <c r="G18" s="932"/>
      <c r="H18" s="932"/>
      <c r="I18" s="932"/>
      <c r="J18" s="932"/>
      <c r="K18" s="932"/>
      <c r="L18" s="932"/>
      <c r="M18" s="932"/>
      <c r="N18" s="933"/>
      <c r="O18" s="173"/>
      <c r="P18" s="245"/>
      <c r="Q18" s="245"/>
      <c r="R18" s="245"/>
      <c r="S18" s="245"/>
      <c r="T18" s="201"/>
    </row>
    <row r="19" spans="1:20" s="244" customFormat="1" ht="12.75" customHeight="1" x14ac:dyDescent="0.2">
      <c r="A19" s="164"/>
      <c r="B19" s="36"/>
      <c r="C19" s="211"/>
      <c r="D19" s="212" t="s">
        <v>139</v>
      </c>
      <c r="E19" s="932" t="str">
        <f>Translations!$B$243</f>
        <v>izmantoto mēraprīkojumu ar atsauci uz relevanto diagrammu un aprakstu, kā tie uzstādīti un uzturēti,</v>
      </c>
      <c r="F19" s="932"/>
      <c r="G19" s="932"/>
      <c r="H19" s="932"/>
      <c r="I19" s="932"/>
      <c r="J19" s="932"/>
      <c r="K19" s="932"/>
      <c r="L19" s="932"/>
      <c r="M19" s="932"/>
      <c r="N19" s="933"/>
      <c r="O19" s="173"/>
      <c r="P19" s="245"/>
      <c r="Q19" s="245"/>
      <c r="R19" s="245"/>
      <c r="S19" s="245"/>
      <c r="T19" s="201"/>
    </row>
    <row r="20" spans="1:20" s="244" customFormat="1" ht="12.75" customHeight="1" x14ac:dyDescent="0.2">
      <c r="A20" s="164"/>
      <c r="B20" s="36"/>
      <c r="C20" s="211"/>
      <c r="D20" s="212" t="s">
        <v>139</v>
      </c>
      <c r="E20" s="932" t="str">
        <f>Translations!$B$244</f>
        <v>to laboratoriju sarakstu, kas veic relevantās analītiskās procedūras.</v>
      </c>
      <c r="F20" s="932"/>
      <c r="G20" s="932"/>
      <c r="H20" s="932"/>
      <c r="I20" s="932"/>
      <c r="J20" s="932"/>
      <c r="K20" s="932"/>
      <c r="L20" s="932"/>
      <c r="M20" s="932"/>
      <c r="N20" s="933"/>
      <c r="O20" s="173"/>
      <c r="P20" s="245"/>
      <c r="Q20" s="245"/>
      <c r="R20" s="245"/>
      <c r="S20" s="245"/>
      <c r="T20" s="201"/>
    </row>
    <row r="21" spans="1:20" s="244" customFormat="1" ht="5.0999999999999996" customHeight="1" x14ac:dyDescent="0.2">
      <c r="A21" s="164"/>
      <c r="B21" s="36"/>
      <c r="C21" s="211"/>
      <c r="D21" s="250"/>
      <c r="E21" s="213"/>
      <c r="F21" s="213"/>
      <c r="G21" s="213"/>
      <c r="H21" s="213"/>
      <c r="I21" s="213"/>
      <c r="J21" s="213"/>
      <c r="K21" s="213"/>
      <c r="L21" s="213"/>
      <c r="M21" s="213"/>
      <c r="N21" s="214"/>
      <c r="O21" s="173"/>
      <c r="P21" s="245"/>
      <c r="Q21" s="245"/>
      <c r="R21" s="245"/>
      <c r="S21" s="245"/>
      <c r="T21" s="201"/>
    </row>
    <row r="22" spans="1:20" s="244" customFormat="1" ht="12.75" customHeight="1" x14ac:dyDescent="0.2">
      <c r="A22" s="164"/>
      <c r="B22" s="36"/>
      <c r="C22" s="211"/>
      <c r="D22" s="930" t="str">
        <f>Translations!$B$245</f>
        <v>Attiecīgā gadījumā aprakstam jāietver vienkāršotā nenoteiktības novērtējuma rezultāts saskaņā ar 7. panta 2. punktu.</v>
      </c>
      <c r="E22" s="930"/>
      <c r="F22" s="930"/>
      <c r="G22" s="930"/>
      <c r="H22" s="930"/>
      <c r="I22" s="930"/>
      <c r="J22" s="930"/>
      <c r="K22" s="930"/>
      <c r="L22" s="930"/>
      <c r="M22" s="930"/>
      <c r="N22" s="931"/>
      <c r="O22" s="173"/>
      <c r="P22" s="245"/>
      <c r="Q22" s="245"/>
      <c r="R22" s="245"/>
      <c r="S22" s="245"/>
      <c r="T22" s="201"/>
    </row>
    <row r="23" spans="1:20" s="244" customFormat="1" ht="12.75" customHeight="1" x14ac:dyDescent="0.2">
      <c r="A23" s="164"/>
      <c r="B23" s="36"/>
      <c r="C23" s="211"/>
      <c r="D23" s="930" t="str">
        <f>Translations!$B$246</f>
        <v>Plānā pie katras relevantās aprēķinu formulas ietver vienu piemēru ar reāliem datiem.</v>
      </c>
      <c r="E23" s="930"/>
      <c r="F23" s="930"/>
      <c r="G23" s="930"/>
      <c r="H23" s="930"/>
      <c r="I23" s="930"/>
      <c r="J23" s="930"/>
      <c r="K23" s="930"/>
      <c r="L23" s="930"/>
      <c r="M23" s="930"/>
      <c r="N23" s="931"/>
      <c r="O23" s="173"/>
      <c r="P23" s="245"/>
      <c r="Q23" s="245"/>
      <c r="R23" s="245"/>
      <c r="S23" s="245"/>
      <c r="T23" s="201"/>
    </row>
    <row r="24" spans="1:20" s="244" customFormat="1" ht="5.0999999999999996" customHeight="1" thickBot="1" x14ac:dyDescent="0.25">
      <c r="A24" s="164"/>
      <c r="B24" s="36"/>
      <c r="C24" s="215"/>
      <c r="D24" s="216"/>
      <c r="E24" s="216"/>
      <c r="F24" s="216"/>
      <c r="G24" s="216"/>
      <c r="H24" s="216"/>
      <c r="I24" s="216"/>
      <c r="J24" s="216"/>
      <c r="K24" s="216"/>
      <c r="L24" s="216"/>
      <c r="M24" s="216"/>
      <c r="N24" s="217"/>
      <c r="O24" s="173"/>
      <c r="P24" s="245"/>
      <c r="Q24" s="245"/>
      <c r="R24" s="245"/>
      <c r="S24" s="245"/>
      <c r="T24" s="201"/>
    </row>
    <row r="25" spans="1:20" s="20" customFormat="1" x14ac:dyDescent="0.2">
      <c r="A25" s="22"/>
      <c r="B25" s="36"/>
      <c r="C25" s="36"/>
      <c r="D25" s="36"/>
      <c r="E25" s="36"/>
      <c r="F25" s="36"/>
      <c r="G25" s="36"/>
      <c r="H25" s="36"/>
      <c r="I25" s="36"/>
      <c r="J25" s="36"/>
      <c r="K25" s="36"/>
      <c r="L25" s="36"/>
      <c r="M25" s="36"/>
      <c r="N25" s="36"/>
      <c r="O25" s="173"/>
      <c r="P25" s="22"/>
      <c r="Q25" s="22"/>
      <c r="R25" s="23"/>
      <c r="S25" s="23"/>
      <c r="T25" s="201"/>
    </row>
    <row r="26" spans="1:20" ht="15.75" x14ac:dyDescent="0.25">
      <c r="B26" s="176"/>
      <c r="C26" s="182" t="s">
        <v>25</v>
      </c>
      <c r="D26" s="1109" t="str">
        <f>Translations!$B$424</f>
        <v>CWT (rafinētavu produkti)</v>
      </c>
      <c r="E26" s="1109"/>
      <c r="F26" s="1109"/>
      <c r="G26" s="1109"/>
      <c r="H26" s="1109"/>
      <c r="I26" s="1109"/>
      <c r="J26" s="1109"/>
      <c r="K26" s="1109"/>
      <c r="L26" s="1109"/>
      <c r="M26" s="1109"/>
      <c r="N26" s="1109"/>
      <c r="O26" s="173"/>
      <c r="P26" s="174"/>
    </row>
    <row r="27" spans="1:20" ht="5.0999999999999996" customHeight="1" x14ac:dyDescent="0.2">
      <c r="B27" s="176"/>
      <c r="C27" s="176"/>
      <c r="D27" s="176"/>
      <c r="E27" s="176"/>
      <c r="F27" s="176"/>
      <c r="G27" s="176"/>
      <c r="H27" s="176"/>
      <c r="I27" s="176"/>
      <c r="J27" s="176"/>
      <c r="K27" s="176"/>
      <c r="L27" s="176"/>
      <c r="M27" s="173"/>
      <c r="N27" s="173"/>
      <c r="O27" s="173"/>
      <c r="P27" s="174"/>
    </row>
    <row r="28" spans="1:20" ht="15" x14ac:dyDescent="0.25">
      <c r="B28" s="176"/>
      <c r="C28" s="183"/>
      <c r="D28" s="1117" t="str">
        <f>Translations!$B$434</f>
        <v>Rīks rafinētavu apakšiekārtu vēsturisko darbības līmeņu aprēķināšanai</v>
      </c>
      <c r="E28" s="1106"/>
      <c r="F28" s="1106"/>
      <c r="G28" s="1106"/>
      <c r="H28" s="1106"/>
      <c r="I28" s="1106"/>
      <c r="J28" s="1106"/>
      <c r="K28" s="1106"/>
      <c r="L28" s="1106"/>
      <c r="M28" s="1106"/>
      <c r="N28" s="1106"/>
      <c r="O28" s="173"/>
      <c r="P28" s="174"/>
    </row>
    <row r="29" spans="1:20" ht="5.0999999999999996" customHeight="1" thickBot="1" x14ac:dyDescent="0.25">
      <c r="B29" s="176"/>
      <c r="C29" s="176"/>
      <c r="D29" s="176"/>
      <c r="E29" s="176"/>
      <c r="F29" s="176"/>
      <c r="G29" s="176"/>
      <c r="H29" s="176"/>
      <c r="I29" s="176"/>
      <c r="J29" s="176"/>
      <c r="K29" s="176"/>
      <c r="L29" s="176"/>
      <c r="M29" s="173"/>
      <c r="N29" s="173"/>
      <c r="O29" s="173"/>
      <c r="P29" s="174"/>
    </row>
    <row r="30" spans="1:20" ht="15.75" thickBot="1" x14ac:dyDescent="0.3">
      <c r="B30" s="176"/>
      <c r="C30" s="176"/>
      <c r="D30" s="185" t="s">
        <v>26</v>
      </c>
      <c r="E30" s="1105" t="str">
        <f>Translations!$B$435</f>
        <v>Šā rīka relevantums jūsu iekārtai:</v>
      </c>
      <c r="F30" s="1105"/>
      <c r="G30" s="1105"/>
      <c r="H30" s="1105"/>
      <c r="I30" s="1105"/>
      <c r="J30" s="1105"/>
      <c r="K30" s="1110"/>
      <c r="L30" s="1111" t="str">
        <f>IF(CNTR_ExistSubInstEntries,IF(COUNTIF(CNTR_SubInstListNames,INDEX(EUconst_BMlistNames,MATCH(Q30,EUconst_BMlistMainNumberOfBM,0)))&gt;0,EUConst_Relevant,EUConst_NotRelevant),"")</f>
        <v/>
      </c>
      <c r="M30" s="1112"/>
      <c r="N30" s="1113"/>
      <c r="O30" s="173"/>
      <c r="P30" s="186" t="s">
        <v>275</v>
      </c>
      <c r="Q30" s="187">
        <v>1</v>
      </c>
      <c r="S30" s="314" t="b">
        <f>L30=EUConst_NotRelevant</f>
        <v>0</v>
      </c>
    </row>
    <row r="31" spans="1:20" x14ac:dyDescent="0.2">
      <c r="B31" s="176"/>
      <c r="C31" s="176"/>
      <c r="D31" s="184"/>
      <c r="E31" s="1103" t="str">
        <f>Translations!$B$436</f>
        <v>Šis ziņojums tiek automātiski ģenerēts, balstoties uz datiem, ko ievadījāt lapas “C_InstallationDescription” I iedaļā.</v>
      </c>
      <c r="F31" s="1104"/>
      <c r="G31" s="1104"/>
      <c r="H31" s="1104"/>
      <c r="I31" s="1104"/>
      <c r="J31" s="1104"/>
      <c r="K31" s="1104"/>
      <c r="L31" s="1104"/>
      <c r="M31" s="1104"/>
      <c r="N31" s="1104"/>
      <c r="O31" s="173"/>
    </row>
    <row r="32" spans="1:20" x14ac:dyDescent="0.2">
      <c r="B32" s="176"/>
      <c r="C32" s="176"/>
      <c r="D32" s="176"/>
      <c r="E32" s="1100" t="str">
        <f>IF(L30=EUConst_Relevant,HYPERLINK(Q32,EUconst_MsgBackToSheetF),"")</f>
        <v/>
      </c>
      <c r="F32" s="1101"/>
      <c r="G32" s="1101"/>
      <c r="H32" s="1101"/>
      <c r="I32" s="1101"/>
      <c r="J32" s="1101"/>
      <c r="K32" s="1101"/>
      <c r="L32" s="1101"/>
      <c r="M32" s="1101"/>
      <c r="N32" s="1102"/>
      <c r="O32" s="173"/>
      <c r="P32" s="186" t="s">
        <v>276</v>
      </c>
      <c r="Q32" s="188" t="str">
        <f>IF(ISNUMBER(MATCH(Q30,CNTR_SubInstListBMnumbers,0)),"#JUMP_F"&amp;MATCH(Q30,CNTR_SubInstListBMnumbers,0),"")</f>
        <v/>
      </c>
    </row>
    <row r="33" spans="1:19" ht="5.0999999999999996" customHeight="1" x14ac:dyDescent="0.2">
      <c r="B33" s="176"/>
      <c r="C33" s="176"/>
      <c r="D33" s="176"/>
      <c r="E33" s="176"/>
      <c r="F33" s="176"/>
      <c r="G33" s="176"/>
      <c r="H33" s="176"/>
      <c r="I33" s="176"/>
      <c r="J33" s="176"/>
      <c r="K33" s="176"/>
      <c r="L33" s="176"/>
      <c r="M33" s="173"/>
      <c r="N33" s="173"/>
      <c r="O33" s="173"/>
      <c r="P33" s="174"/>
    </row>
    <row r="34" spans="1:19" x14ac:dyDescent="0.2">
      <c r="B34" s="176"/>
      <c r="C34" s="176"/>
      <c r="D34" s="185" t="s">
        <v>27</v>
      </c>
      <c r="E34" s="1105" t="str">
        <f>Translations!$B$437</f>
        <v>CWT caurlaiduma dati</v>
      </c>
      <c r="F34" s="1106"/>
      <c r="G34" s="1106"/>
      <c r="H34" s="1106"/>
      <c r="I34" s="1106"/>
      <c r="J34" s="1106"/>
      <c r="K34" s="1106"/>
      <c r="L34" s="1106"/>
      <c r="M34" s="1106"/>
      <c r="N34" s="1106"/>
      <c r="O34" s="173"/>
      <c r="P34" s="174"/>
    </row>
    <row r="35" spans="1:19" s="244" customFormat="1" ht="12.75" customHeight="1" x14ac:dyDescent="0.2">
      <c r="A35" s="164"/>
      <c r="B35" s="36"/>
      <c r="C35" s="36"/>
      <c r="D35" s="25"/>
      <c r="E35" s="768" t="str">
        <f>Translations!$B$438</f>
        <v>Tālāk atzīmējiet papildu ievadmateriālu daudzumiem izmantoto datu avotu saskaņā ar FAR VII pielikuma 4.4. iedaļu.</v>
      </c>
      <c r="F35" s="769"/>
      <c r="G35" s="769"/>
      <c r="H35" s="769"/>
      <c r="I35" s="769"/>
      <c r="J35" s="769"/>
      <c r="K35" s="769"/>
      <c r="L35" s="769"/>
      <c r="M35" s="769"/>
      <c r="N35" s="769"/>
      <c r="O35" s="173"/>
      <c r="P35" s="245"/>
      <c r="Q35" s="245"/>
      <c r="R35" s="245"/>
      <c r="S35" s="245"/>
    </row>
    <row r="36" spans="1:19" s="244" customFormat="1" ht="25.5" customHeight="1" x14ac:dyDescent="0.2">
      <c r="A36" s="164"/>
      <c r="B36" s="36"/>
      <c r="C36" s="36"/>
      <c r="D36" s="25"/>
      <c r="E36" s="768" t="str">
        <f>Translations!$B$253</f>
        <v>Tā kā var būt vairāk nekā viens datu avots, veidnē var norādīt līdz trīs avotiem. Ja izmantoti vēl citi avoti, norādiet trīs galvenos avotus un citas ziņas sniedziet metodikas aprakstā.</v>
      </c>
      <c r="F36" s="769"/>
      <c r="G36" s="769"/>
      <c r="H36" s="769"/>
      <c r="I36" s="769"/>
      <c r="J36" s="769"/>
      <c r="K36" s="769"/>
      <c r="L36" s="769"/>
      <c r="M36" s="769"/>
      <c r="N36" s="769"/>
      <c r="O36" s="173"/>
      <c r="P36" s="245"/>
      <c r="Q36" s="245"/>
      <c r="R36" s="245"/>
      <c r="S36" s="245"/>
    </row>
    <row r="37" spans="1:19" x14ac:dyDescent="0.2">
      <c r="B37" s="176"/>
      <c r="C37" s="176"/>
      <c r="D37" s="184"/>
      <c r="E37" s="1108" t="str">
        <f>Translations!$B$439</f>
        <v>Katras CWT funkcijas definīcija un robežas ir atrodamas FAR II pielikuma 1. punktā.</v>
      </c>
      <c r="F37" s="1106"/>
      <c r="G37" s="1106"/>
      <c r="H37" s="1106"/>
      <c r="I37" s="1106"/>
      <c r="J37" s="1106"/>
      <c r="K37" s="1106"/>
      <c r="L37" s="1106"/>
      <c r="M37" s="1106"/>
      <c r="N37" s="1106"/>
      <c r="O37" s="173"/>
      <c r="P37" s="174"/>
    </row>
    <row r="38" spans="1:19" x14ac:dyDescent="0.2">
      <c r="B38" s="176"/>
      <c r="C38" s="176"/>
      <c r="D38" s="184"/>
      <c r="E38" s="1108" t="str">
        <f>Translations!$B$440</f>
        <v>Bāzei izmanto šādus saīsinājumus:</v>
      </c>
      <c r="F38" s="1106"/>
      <c r="G38" s="1106"/>
      <c r="H38" s="1106"/>
      <c r="I38" s="1106"/>
      <c r="J38" s="1106"/>
      <c r="K38" s="1106"/>
      <c r="L38" s="1106"/>
      <c r="M38" s="1106"/>
      <c r="N38" s="1106"/>
      <c r="O38" s="173"/>
      <c r="P38" s="174"/>
    </row>
    <row r="39" spans="1:19" x14ac:dyDescent="0.2">
      <c r="B39" s="176"/>
      <c r="C39" s="176"/>
      <c r="D39" s="184"/>
      <c r="E39" s="189" t="s">
        <v>277</v>
      </c>
      <c r="F39" s="1108" t="str">
        <f>Translations!$B$441</f>
        <v>neto svaigais ievadmateriāls</v>
      </c>
      <c r="G39" s="1106"/>
      <c r="H39" s="1106"/>
      <c r="I39" s="1106"/>
      <c r="J39" s="1106"/>
      <c r="K39" s="1106"/>
      <c r="L39" s="1106"/>
      <c r="M39" s="1106"/>
      <c r="N39" s="1106"/>
      <c r="O39" s="173"/>
      <c r="P39" s="174"/>
    </row>
    <row r="40" spans="1:19" x14ac:dyDescent="0.2">
      <c r="B40" s="176"/>
      <c r="C40" s="176"/>
      <c r="D40" s="184"/>
      <c r="E40" s="189" t="s">
        <v>278</v>
      </c>
      <c r="F40" s="1108" t="str">
        <f>Translations!$B$442</f>
        <v>reaktora ievadmateriāls (arī reciklēts)</v>
      </c>
      <c r="G40" s="1106"/>
      <c r="H40" s="1106"/>
      <c r="I40" s="1106"/>
      <c r="J40" s="1106"/>
      <c r="K40" s="1106"/>
      <c r="L40" s="1106"/>
      <c r="M40" s="1106"/>
      <c r="N40" s="1106"/>
      <c r="O40" s="173"/>
      <c r="P40" s="174"/>
    </row>
    <row r="41" spans="1:19" x14ac:dyDescent="0.2">
      <c r="B41" s="176"/>
      <c r="C41" s="176"/>
      <c r="D41" s="184"/>
      <c r="E41" s="189" t="s">
        <v>279</v>
      </c>
      <c r="F41" s="1108" t="str">
        <f>Translations!$B$443</f>
        <v>produkta ievadmateriāls</v>
      </c>
      <c r="G41" s="1106"/>
      <c r="H41" s="1106"/>
      <c r="I41" s="1106"/>
      <c r="J41" s="1106"/>
      <c r="K41" s="1106"/>
      <c r="L41" s="1106"/>
      <c r="M41" s="1106"/>
      <c r="N41" s="1106"/>
      <c r="O41" s="173"/>
      <c r="P41" s="174"/>
    </row>
    <row r="42" spans="1:19" x14ac:dyDescent="0.2">
      <c r="B42" s="176"/>
      <c r="C42" s="176"/>
      <c r="D42" s="184"/>
      <c r="E42" s="189" t="s">
        <v>280</v>
      </c>
      <c r="F42" s="1108" t="str">
        <f>Translations!$B$444</f>
        <v>sintēzes gāzes ražošana POX blokiem</v>
      </c>
      <c r="G42" s="1106"/>
      <c r="H42" s="1106"/>
      <c r="I42" s="1106"/>
      <c r="J42" s="1106"/>
      <c r="K42" s="1106"/>
      <c r="L42" s="1106"/>
      <c r="M42" s="1106"/>
      <c r="N42" s="1106"/>
      <c r="O42" s="173"/>
      <c r="P42" s="174"/>
    </row>
    <row r="43" spans="1:19" ht="5.0999999999999996" customHeight="1" x14ac:dyDescent="0.2">
      <c r="B43" s="176"/>
      <c r="C43" s="176"/>
      <c r="D43" s="176"/>
      <c r="E43" s="176"/>
      <c r="F43" s="176"/>
      <c r="G43" s="176"/>
      <c r="H43" s="176"/>
      <c r="I43" s="176"/>
      <c r="J43" s="176"/>
      <c r="K43" s="176"/>
      <c r="L43" s="176"/>
      <c r="M43" s="173"/>
      <c r="N43" s="173"/>
      <c r="O43" s="173"/>
      <c r="P43" s="174"/>
    </row>
    <row r="44" spans="1:19" s="202" customFormat="1" ht="25.5" customHeight="1" x14ac:dyDescent="0.2">
      <c r="A44" s="197"/>
      <c r="B44" s="198"/>
      <c r="C44" s="198"/>
      <c r="D44" s="198"/>
      <c r="E44" s="199" t="str">
        <f>Translations!$B$445</f>
        <v>CWT funkcija</v>
      </c>
      <c r="F44" s="199"/>
      <c r="G44" s="199" t="str">
        <f>Translations!$B$446</f>
        <v>Bāze (kt/a)</v>
      </c>
      <c r="H44" s="200" t="str">
        <f>Translations!$B$447</f>
        <v>CWT koeficients</v>
      </c>
      <c r="I44" s="918" t="str">
        <f>Translations!$B$254</f>
        <v>Datu avots</v>
      </c>
      <c r="J44" s="918"/>
      <c r="K44" s="918" t="str">
        <f>Translations!$B$255</f>
        <v>Cits datu avots (attiecīgā gadījumā)</v>
      </c>
      <c r="L44" s="918"/>
      <c r="M44" s="918" t="str">
        <f>Translations!$B$255</f>
        <v>Cits datu avots (attiecīgā gadījumā)</v>
      </c>
      <c r="N44" s="918"/>
      <c r="O44" s="173"/>
      <c r="P44" s="197"/>
      <c r="Q44" s="197"/>
      <c r="R44" s="197"/>
      <c r="S44" s="197"/>
    </row>
    <row r="45" spans="1:19" ht="12.75" customHeight="1" x14ac:dyDescent="0.2">
      <c r="B45" s="184"/>
      <c r="C45" s="184"/>
      <c r="D45" s="184"/>
      <c r="E45" s="1118" t="str">
        <f>Translations!$B$448</f>
        <v>Jēlnaftas atmosfēriskā destilācija (destilācija pie atmosfēras spiediena)</v>
      </c>
      <c r="F45" s="1118"/>
      <c r="G45" s="190" t="s">
        <v>277</v>
      </c>
      <c r="H45" s="191">
        <v>1</v>
      </c>
      <c r="I45" s="926"/>
      <c r="J45" s="927"/>
      <c r="K45" s="928"/>
      <c r="L45" s="929"/>
      <c r="M45" s="928"/>
      <c r="N45" s="945"/>
      <c r="O45" s="173"/>
    </row>
    <row r="46" spans="1:19" x14ac:dyDescent="0.2">
      <c r="B46" s="184"/>
      <c r="C46" s="184"/>
      <c r="D46" s="184"/>
      <c r="E46" s="1118" t="str">
        <f>Translations!$B$449</f>
        <v xml:space="preserve">Vakuumdestilācija </v>
      </c>
      <c r="F46" s="1118"/>
      <c r="G46" s="190" t="s">
        <v>277</v>
      </c>
      <c r="H46" s="191">
        <v>0.85</v>
      </c>
      <c r="I46" s="926"/>
      <c r="J46" s="927"/>
      <c r="K46" s="928"/>
      <c r="L46" s="929"/>
      <c r="M46" s="928"/>
      <c r="N46" s="945"/>
      <c r="O46" s="173"/>
    </row>
    <row r="47" spans="1:19" x14ac:dyDescent="0.2">
      <c r="B47" s="184"/>
      <c r="C47" s="184"/>
      <c r="D47" s="184"/>
      <c r="E47" s="1118" t="str">
        <f>Translations!$B$450</f>
        <v xml:space="preserve">Šķīdinātāja atasfaltēšana </v>
      </c>
      <c r="F47" s="1118"/>
      <c r="G47" s="190" t="s">
        <v>277</v>
      </c>
      <c r="H47" s="191">
        <v>2.4500000000000002</v>
      </c>
      <c r="I47" s="926"/>
      <c r="J47" s="927"/>
      <c r="K47" s="928"/>
      <c r="L47" s="929"/>
      <c r="M47" s="928"/>
      <c r="N47" s="945"/>
      <c r="O47" s="173"/>
    </row>
    <row r="48" spans="1:19" x14ac:dyDescent="0.2">
      <c r="B48" s="184"/>
      <c r="C48" s="184"/>
      <c r="D48" s="184"/>
      <c r="E48" s="1118" t="str">
        <f>Translations!$B$451</f>
        <v xml:space="preserve">Viskozitātes samazināšana </v>
      </c>
      <c r="F48" s="1118"/>
      <c r="G48" s="190" t="s">
        <v>277</v>
      </c>
      <c r="H48" s="191">
        <v>1.4</v>
      </c>
      <c r="I48" s="926"/>
      <c r="J48" s="927"/>
      <c r="K48" s="928"/>
      <c r="L48" s="929"/>
      <c r="M48" s="928"/>
      <c r="N48" s="945"/>
      <c r="O48" s="173"/>
    </row>
    <row r="49" spans="2:15" x14ac:dyDescent="0.2">
      <c r="B49" s="184"/>
      <c r="C49" s="184"/>
      <c r="D49" s="184"/>
      <c r="E49" s="1118" t="str">
        <f>Translations!$B$452</f>
        <v>Termiskais krekings</v>
      </c>
      <c r="F49" s="1118"/>
      <c r="G49" s="190" t="s">
        <v>277</v>
      </c>
      <c r="H49" s="191">
        <v>2.7</v>
      </c>
      <c r="I49" s="926"/>
      <c r="J49" s="927"/>
      <c r="K49" s="928"/>
      <c r="L49" s="929"/>
      <c r="M49" s="928"/>
      <c r="N49" s="945"/>
      <c r="O49" s="173"/>
    </row>
    <row r="50" spans="2:15" x14ac:dyDescent="0.2">
      <c r="B50" s="184"/>
      <c r="C50" s="184"/>
      <c r="D50" s="184"/>
      <c r="E50" s="1118" t="str">
        <f>Translations!$B$453</f>
        <v xml:space="preserve">Aizkavētā koksēšana </v>
      </c>
      <c r="F50" s="1118"/>
      <c r="G50" s="190" t="s">
        <v>277</v>
      </c>
      <c r="H50" s="191">
        <v>2.2000000000000002</v>
      </c>
      <c r="I50" s="926"/>
      <c r="J50" s="927"/>
      <c r="K50" s="928"/>
      <c r="L50" s="929"/>
      <c r="M50" s="928"/>
      <c r="N50" s="945"/>
      <c r="O50" s="173"/>
    </row>
    <row r="51" spans="2:15" x14ac:dyDescent="0.2">
      <c r="B51" s="184"/>
      <c r="C51" s="184"/>
      <c r="D51" s="184"/>
      <c r="E51" s="1118" t="str">
        <f>Translations!$B$454</f>
        <v xml:space="preserve">Fluīdkoksēšana (koksēšana plūstošā slānī) </v>
      </c>
      <c r="F51" s="1118"/>
      <c r="G51" s="190" t="s">
        <v>277</v>
      </c>
      <c r="H51" s="191">
        <v>7.6</v>
      </c>
      <c r="I51" s="926"/>
      <c r="J51" s="927"/>
      <c r="K51" s="928"/>
      <c r="L51" s="929"/>
      <c r="M51" s="928"/>
      <c r="N51" s="945"/>
      <c r="O51" s="173"/>
    </row>
    <row r="52" spans="2:15" x14ac:dyDescent="0.2">
      <c r="B52" s="184"/>
      <c r="C52" s="184"/>
      <c r="D52" s="184"/>
      <c r="E52" s="1118" t="str">
        <f>Translations!$B$455</f>
        <v xml:space="preserve">Fleksikoksēšana </v>
      </c>
      <c r="F52" s="1118"/>
      <c r="G52" s="190" t="s">
        <v>277</v>
      </c>
      <c r="H52" s="191">
        <v>16.600000000000001</v>
      </c>
      <c r="I52" s="926"/>
      <c r="J52" s="927"/>
      <c r="K52" s="928"/>
      <c r="L52" s="929"/>
      <c r="M52" s="928"/>
      <c r="N52" s="945"/>
      <c r="O52" s="173"/>
    </row>
    <row r="53" spans="2:15" x14ac:dyDescent="0.2">
      <c r="B53" s="184"/>
      <c r="C53" s="184"/>
      <c r="D53" s="184"/>
      <c r="E53" s="1118" t="str">
        <f>Translations!$B$456</f>
        <v xml:space="preserve">Koksa kalcinēšana </v>
      </c>
      <c r="F53" s="1118"/>
      <c r="G53" s="190" t="s">
        <v>279</v>
      </c>
      <c r="H53" s="191">
        <v>12.75</v>
      </c>
      <c r="I53" s="926"/>
      <c r="J53" s="927"/>
      <c r="K53" s="928"/>
      <c r="L53" s="929"/>
      <c r="M53" s="928"/>
      <c r="N53" s="945"/>
      <c r="O53" s="173"/>
    </row>
    <row r="54" spans="2:15" x14ac:dyDescent="0.2">
      <c r="B54" s="184"/>
      <c r="C54" s="184"/>
      <c r="D54" s="184"/>
      <c r="E54" s="1118" t="str">
        <f>Translations!$B$457</f>
        <v>Plūstošais katalītiskais krekings (katalītiskais krekings plūstošā slānī)</v>
      </c>
      <c r="F54" s="1118"/>
      <c r="G54" s="190" t="s">
        <v>277</v>
      </c>
      <c r="H54" s="191">
        <v>5.5</v>
      </c>
      <c r="I54" s="926"/>
      <c r="J54" s="927"/>
      <c r="K54" s="928"/>
      <c r="L54" s="929"/>
      <c r="M54" s="928"/>
      <c r="N54" s="945"/>
      <c r="O54" s="173"/>
    </row>
    <row r="55" spans="2:15" x14ac:dyDescent="0.2">
      <c r="B55" s="184"/>
      <c r="C55" s="184"/>
      <c r="D55" s="184"/>
      <c r="E55" s="1118" t="str">
        <f>Translations!$B$458</f>
        <v xml:space="preserve">Cits katalītiskais krekings </v>
      </c>
      <c r="F55" s="1118"/>
      <c r="G55" s="190" t="s">
        <v>277</v>
      </c>
      <c r="H55" s="191">
        <v>4.0999999999999996</v>
      </c>
      <c r="I55" s="926"/>
      <c r="J55" s="927"/>
      <c r="K55" s="928"/>
      <c r="L55" s="929"/>
      <c r="M55" s="928"/>
      <c r="N55" s="945"/>
      <c r="O55" s="173"/>
    </row>
    <row r="56" spans="2:15" ht="25.5" customHeight="1" x14ac:dyDescent="0.2">
      <c r="B56" s="184"/>
      <c r="C56" s="184"/>
      <c r="D56" s="184"/>
      <c r="E56" s="1118" t="str">
        <f>Translations!$B$459</f>
        <v xml:space="preserve">Destilāta/gāzeļļas hidrokrekings </v>
      </c>
      <c r="F56" s="1118"/>
      <c r="G56" s="190" t="s">
        <v>277</v>
      </c>
      <c r="H56" s="191">
        <v>2.85</v>
      </c>
      <c r="I56" s="926"/>
      <c r="J56" s="927"/>
      <c r="K56" s="928"/>
      <c r="L56" s="929"/>
      <c r="M56" s="928"/>
      <c r="N56" s="945"/>
      <c r="O56" s="173"/>
    </row>
    <row r="57" spans="2:15" x14ac:dyDescent="0.2">
      <c r="B57" s="184"/>
      <c r="C57" s="184"/>
      <c r="D57" s="184"/>
      <c r="E57" s="1118" t="str">
        <f>Translations!$B$460</f>
        <v xml:space="preserve">Atlieku hidrokrekings </v>
      </c>
      <c r="F57" s="1118"/>
      <c r="G57" s="190" t="s">
        <v>277</v>
      </c>
      <c r="H57" s="191">
        <v>3.75</v>
      </c>
      <c r="I57" s="926"/>
      <c r="J57" s="927"/>
      <c r="K57" s="928"/>
      <c r="L57" s="929"/>
      <c r="M57" s="928"/>
      <c r="N57" s="945"/>
      <c r="O57" s="173"/>
    </row>
    <row r="58" spans="2:15" ht="25.5" customHeight="1" x14ac:dyDescent="0.2">
      <c r="B58" s="184"/>
      <c r="C58" s="184"/>
      <c r="D58" s="184"/>
      <c r="E58" s="1118" t="str">
        <f>Translations!$B$461</f>
        <v>Jēlbenzīna/benzīna hidroattīrīšana</v>
      </c>
      <c r="F58" s="1118"/>
      <c r="G58" s="190" t="s">
        <v>277</v>
      </c>
      <c r="H58" s="191">
        <v>1.1000000000000001</v>
      </c>
      <c r="I58" s="926"/>
      <c r="J58" s="927"/>
      <c r="K58" s="928"/>
      <c r="L58" s="929"/>
      <c r="M58" s="928"/>
      <c r="N58" s="945"/>
      <c r="O58" s="173"/>
    </row>
    <row r="59" spans="2:15" ht="25.5" customHeight="1" x14ac:dyDescent="0.2">
      <c r="B59" s="184"/>
      <c r="C59" s="184"/>
      <c r="D59" s="184"/>
      <c r="E59" s="1118" t="str">
        <f>Translations!$B$462</f>
        <v xml:space="preserve">Petrolejas/dīzeļdegvielas hidroattīrīšana </v>
      </c>
      <c r="F59" s="1118"/>
      <c r="G59" s="190" t="s">
        <v>277</v>
      </c>
      <c r="H59" s="191">
        <v>0.9</v>
      </c>
      <c r="I59" s="926"/>
      <c r="J59" s="927"/>
      <c r="K59" s="928"/>
      <c r="L59" s="929"/>
      <c r="M59" s="928"/>
      <c r="N59" s="945"/>
      <c r="O59" s="173"/>
    </row>
    <row r="60" spans="2:15" x14ac:dyDescent="0.2">
      <c r="B60" s="184"/>
      <c r="C60" s="184"/>
      <c r="D60" s="184"/>
      <c r="E60" s="1118" t="str">
        <f>Translations!$B$463</f>
        <v xml:space="preserve">Atlieku hidroattīrīšana </v>
      </c>
      <c r="F60" s="1118"/>
      <c r="G60" s="190" t="s">
        <v>277</v>
      </c>
      <c r="H60" s="191">
        <v>1.55</v>
      </c>
      <c r="I60" s="926"/>
      <c r="J60" s="927"/>
      <c r="K60" s="928"/>
      <c r="L60" s="929"/>
      <c r="M60" s="928"/>
      <c r="N60" s="945"/>
      <c r="O60" s="173"/>
    </row>
    <row r="61" spans="2:15" x14ac:dyDescent="0.2">
      <c r="B61" s="184"/>
      <c r="C61" s="184"/>
      <c r="D61" s="184"/>
      <c r="E61" s="1118" t="str">
        <f>Translations!$B$464</f>
        <v>VGO hidroattīrīšana</v>
      </c>
      <c r="F61" s="1118"/>
      <c r="G61" s="190" t="s">
        <v>277</v>
      </c>
      <c r="H61" s="191">
        <v>0.9</v>
      </c>
      <c r="I61" s="926"/>
      <c r="J61" s="927"/>
      <c r="K61" s="928"/>
      <c r="L61" s="929"/>
      <c r="M61" s="928"/>
      <c r="N61" s="945"/>
      <c r="O61" s="173"/>
    </row>
    <row r="62" spans="2:15" x14ac:dyDescent="0.2">
      <c r="B62" s="184"/>
      <c r="C62" s="184"/>
      <c r="D62" s="184"/>
      <c r="E62" s="1118" t="str">
        <f>Translations!$B$465</f>
        <v xml:space="preserve">Ūdeņraža ražošana </v>
      </c>
      <c r="F62" s="1118"/>
      <c r="G62" s="190" t="s">
        <v>279</v>
      </c>
      <c r="H62" s="191">
        <v>300</v>
      </c>
      <c r="I62" s="926"/>
      <c r="J62" s="927"/>
      <c r="K62" s="928"/>
      <c r="L62" s="929"/>
      <c r="M62" s="928"/>
      <c r="N62" s="945"/>
      <c r="O62" s="173"/>
    </row>
    <row r="63" spans="2:15" x14ac:dyDescent="0.2">
      <c r="B63" s="184"/>
      <c r="C63" s="184"/>
      <c r="D63" s="184"/>
      <c r="E63" s="1118" t="str">
        <f>Translations!$B$466</f>
        <v>Katalītiskais riformings</v>
      </c>
      <c r="F63" s="1118"/>
      <c r="G63" s="190" t="s">
        <v>277</v>
      </c>
      <c r="H63" s="191">
        <v>4.95</v>
      </c>
      <c r="I63" s="926"/>
      <c r="J63" s="927"/>
      <c r="K63" s="928"/>
      <c r="L63" s="929"/>
      <c r="M63" s="928"/>
      <c r="N63" s="945"/>
      <c r="O63" s="173"/>
    </row>
    <row r="64" spans="2:15" x14ac:dyDescent="0.2">
      <c r="B64" s="184"/>
      <c r="C64" s="184"/>
      <c r="D64" s="184"/>
      <c r="E64" s="1118" t="str">
        <f>Translations!$B$467</f>
        <v xml:space="preserve">Alkilēšana </v>
      </c>
      <c r="F64" s="1118"/>
      <c r="G64" s="190" t="s">
        <v>279</v>
      </c>
      <c r="H64" s="191">
        <v>7.25</v>
      </c>
      <c r="I64" s="926"/>
      <c r="J64" s="927"/>
      <c r="K64" s="928"/>
      <c r="L64" s="929"/>
      <c r="M64" s="928"/>
      <c r="N64" s="945"/>
      <c r="O64" s="173"/>
    </row>
    <row r="65" spans="2:15" x14ac:dyDescent="0.2">
      <c r="B65" s="184"/>
      <c r="C65" s="184"/>
      <c r="D65" s="184"/>
      <c r="E65" s="1118" t="str">
        <f>Translations!$B$468</f>
        <v>C4 izomerizācija</v>
      </c>
      <c r="F65" s="1118"/>
      <c r="G65" s="190" t="s">
        <v>278</v>
      </c>
      <c r="H65" s="191">
        <v>3.25</v>
      </c>
      <c r="I65" s="926"/>
      <c r="J65" s="927"/>
      <c r="K65" s="928"/>
      <c r="L65" s="929"/>
      <c r="M65" s="928"/>
      <c r="N65" s="945"/>
      <c r="O65" s="173"/>
    </row>
    <row r="66" spans="2:15" x14ac:dyDescent="0.2">
      <c r="B66" s="184"/>
      <c r="C66" s="184"/>
      <c r="D66" s="184"/>
      <c r="E66" s="1118" t="str">
        <f>Translations!$B$469</f>
        <v>C5/C6 izomerizācija</v>
      </c>
      <c r="F66" s="1118"/>
      <c r="G66" s="190" t="s">
        <v>278</v>
      </c>
      <c r="H66" s="191">
        <v>2.85</v>
      </c>
      <c r="I66" s="926"/>
      <c r="J66" s="927"/>
      <c r="K66" s="928"/>
      <c r="L66" s="929"/>
      <c r="M66" s="928"/>
      <c r="N66" s="945"/>
      <c r="O66" s="173"/>
    </row>
    <row r="67" spans="2:15" x14ac:dyDescent="0.2">
      <c r="B67" s="184"/>
      <c r="C67" s="184"/>
      <c r="D67" s="184"/>
      <c r="E67" s="1118" t="str">
        <f>Translations!$B$470</f>
        <v xml:space="preserve">Oksigenātu ražošana </v>
      </c>
      <c r="F67" s="1118"/>
      <c r="G67" s="190" t="s">
        <v>279</v>
      </c>
      <c r="H67" s="191">
        <v>5.6</v>
      </c>
      <c r="I67" s="926"/>
      <c r="J67" s="927"/>
      <c r="K67" s="928"/>
      <c r="L67" s="929"/>
      <c r="M67" s="928"/>
      <c r="N67" s="945"/>
      <c r="O67" s="173"/>
    </row>
    <row r="68" spans="2:15" x14ac:dyDescent="0.2">
      <c r="B68" s="184"/>
      <c r="C68" s="184"/>
      <c r="D68" s="184"/>
      <c r="E68" s="1118" t="str">
        <f>Translations!$B$471</f>
        <v xml:space="preserve">Propilēna ražošana </v>
      </c>
      <c r="F68" s="1118"/>
      <c r="G68" s="190" t="s">
        <v>277</v>
      </c>
      <c r="H68" s="191">
        <v>3.45</v>
      </c>
      <c r="I68" s="926"/>
      <c r="J68" s="927"/>
      <c r="K68" s="928"/>
      <c r="L68" s="929"/>
      <c r="M68" s="928"/>
      <c r="N68" s="945"/>
      <c r="O68" s="173"/>
    </row>
    <row r="69" spans="2:15" x14ac:dyDescent="0.2">
      <c r="B69" s="184"/>
      <c r="C69" s="184"/>
      <c r="D69" s="184"/>
      <c r="E69" s="1118" t="str">
        <f>Translations!$B$472</f>
        <v>Asfalta ražošana</v>
      </c>
      <c r="F69" s="1118"/>
      <c r="G69" s="190" t="s">
        <v>279</v>
      </c>
      <c r="H69" s="191">
        <v>2.1</v>
      </c>
      <c r="I69" s="926"/>
      <c r="J69" s="927"/>
      <c r="K69" s="928"/>
      <c r="L69" s="929"/>
      <c r="M69" s="928"/>
      <c r="N69" s="945"/>
      <c r="O69" s="173"/>
    </row>
    <row r="70" spans="2:15" ht="25.5" customHeight="1" x14ac:dyDescent="0.2">
      <c r="B70" s="184"/>
      <c r="C70" s="184"/>
      <c r="D70" s="184"/>
      <c r="E70" s="1118" t="str">
        <f>Translations!$B$473</f>
        <v>Ar polimēriem modificēta asfalta maisīšana</v>
      </c>
      <c r="F70" s="1118"/>
      <c r="G70" s="190" t="s">
        <v>279</v>
      </c>
      <c r="H70" s="191">
        <v>0.55000000000000004</v>
      </c>
      <c r="I70" s="926"/>
      <c r="J70" s="927"/>
      <c r="K70" s="928"/>
      <c r="L70" s="929"/>
      <c r="M70" s="928"/>
      <c r="N70" s="945"/>
      <c r="O70" s="173"/>
    </row>
    <row r="71" spans="2:15" x14ac:dyDescent="0.2">
      <c r="B71" s="184"/>
      <c r="C71" s="184"/>
      <c r="D71" s="184"/>
      <c r="E71" s="1118" t="str">
        <f>Translations!$B$474</f>
        <v>Sēra atgūšana</v>
      </c>
      <c r="F71" s="1118"/>
      <c r="G71" s="190" t="s">
        <v>279</v>
      </c>
      <c r="H71" s="191">
        <v>18.600000000000001</v>
      </c>
      <c r="I71" s="926"/>
      <c r="J71" s="927"/>
      <c r="K71" s="928"/>
      <c r="L71" s="929"/>
      <c r="M71" s="928"/>
      <c r="N71" s="945"/>
      <c r="O71" s="173"/>
    </row>
    <row r="72" spans="2:15" x14ac:dyDescent="0.2">
      <c r="B72" s="184"/>
      <c r="C72" s="184"/>
      <c r="D72" s="184"/>
      <c r="E72" s="1118" t="str">
        <f>Translations!$B$475</f>
        <v>Aromātisko savienojumu ekstrahēšana ar šķīdinātājiem</v>
      </c>
      <c r="F72" s="1118"/>
      <c r="G72" s="190" t="s">
        <v>277</v>
      </c>
      <c r="H72" s="191">
        <v>5.25</v>
      </c>
      <c r="I72" s="926"/>
      <c r="J72" s="927"/>
      <c r="K72" s="928"/>
      <c r="L72" s="929"/>
      <c r="M72" s="928"/>
      <c r="N72" s="945"/>
      <c r="O72" s="173"/>
    </row>
    <row r="73" spans="2:15" x14ac:dyDescent="0.2">
      <c r="B73" s="184"/>
      <c r="C73" s="184"/>
      <c r="D73" s="184"/>
      <c r="E73" s="1118" t="str">
        <f>Translations!$B$476</f>
        <v>Hidrodealkilēšana</v>
      </c>
      <c r="F73" s="1118"/>
      <c r="G73" s="190" t="s">
        <v>277</v>
      </c>
      <c r="H73" s="191">
        <v>2.4500000000000002</v>
      </c>
      <c r="I73" s="926"/>
      <c r="J73" s="927"/>
      <c r="K73" s="928"/>
      <c r="L73" s="929"/>
      <c r="M73" s="928"/>
      <c r="N73" s="945"/>
      <c r="O73" s="173"/>
    </row>
    <row r="74" spans="2:15" x14ac:dyDescent="0.2">
      <c r="B74" s="184"/>
      <c r="C74" s="184"/>
      <c r="D74" s="184"/>
      <c r="E74" s="1118" t="str">
        <f>Translations!$B$477</f>
        <v>TDP/TDA</v>
      </c>
      <c r="F74" s="1118"/>
      <c r="G74" s="190" t="s">
        <v>277</v>
      </c>
      <c r="H74" s="191">
        <v>1.85</v>
      </c>
      <c r="I74" s="926"/>
      <c r="J74" s="927"/>
      <c r="K74" s="928"/>
      <c r="L74" s="929"/>
      <c r="M74" s="928"/>
      <c r="N74" s="945"/>
      <c r="O74" s="173"/>
    </row>
    <row r="75" spans="2:15" x14ac:dyDescent="0.2">
      <c r="B75" s="184"/>
      <c r="C75" s="184"/>
      <c r="D75" s="184"/>
      <c r="E75" s="1118" t="str">
        <f>Translations!$B$478</f>
        <v>Cikloheksāna ražošana</v>
      </c>
      <c r="F75" s="1118"/>
      <c r="G75" s="190" t="s">
        <v>279</v>
      </c>
      <c r="H75" s="191">
        <v>3</v>
      </c>
      <c r="I75" s="926"/>
      <c r="J75" s="927"/>
      <c r="K75" s="928"/>
      <c r="L75" s="929"/>
      <c r="M75" s="928"/>
      <c r="N75" s="945"/>
      <c r="O75" s="173"/>
    </row>
    <row r="76" spans="2:15" x14ac:dyDescent="0.2">
      <c r="B76" s="184"/>
      <c r="C76" s="184"/>
      <c r="D76" s="184"/>
      <c r="E76" s="1118" t="str">
        <f>Translations!$B$479</f>
        <v>Ksilola izomerizācija</v>
      </c>
      <c r="F76" s="1118"/>
      <c r="G76" s="190" t="s">
        <v>277</v>
      </c>
      <c r="H76" s="191">
        <v>1.85</v>
      </c>
      <c r="I76" s="926"/>
      <c r="J76" s="927"/>
      <c r="K76" s="928"/>
      <c r="L76" s="929"/>
      <c r="M76" s="928"/>
      <c r="N76" s="945"/>
      <c r="O76" s="173"/>
    </row>
    <row r="77" spans="2:15" x14ac:dyDescent="0.2">
      <c r="B77" s="184"/>
      <c r="C77" s="184"/>
      <c r="D77" s="184"/>
      <c r="E77" s="1118" t="str">
        <f>Translations!$B$480</f>
        <v>Paraksilola ražošana</v>
      </c>
      <c r="F77" s="1118"/>
      <c r="G77" s="190" t="s">
        <v>279</v>
      </c>
      <c r="H77" s="191">
        <v>6.4</v>
      </c>
      <c r="I77" s="926"/>
      <c r="J77" s="927"/>
      <c r="K77" s="928"/>
      <c r="L77" s="929"/>
      <c r="M77" s="928"/>
      <c r="N77" s="945"/>
      <c r="O77" s="173"/>
    </row>
    <row r="78" spans="2:15" x14ac:dyDescent="0.2">
      <c r="B78" s="184"/>
      <c r="C78" s="184"/>
      <c r="D78" s="184"/>
      <c r="E78" s="1118" t="str">
        <f>Translations!$B$481</f>
        <v>Metaksilola ražošana</v>
      </c>
      <c r="F78" s="1118"/>
      <c r="G78" s="190" t="s">
        <v>279</v>
      </c>
      <c r="H78" s="191">
        <v>11.1</v>
      </c>
      <c r="I78" s="926"/>
      <c r="J78" s="927"/>
      <c r="K78" s="928"/>
      <c r="L78" s="929"/>
      <c r="M78" s="928"/>
      <c r="N78" s="945"/>
      <c r="O78" s="173"/>
    </row>
    <row r="79" spans="2:15" x14ac:dyDescent="0.2">
      <c r="B79" s="184"/>
      <c r="C79" s="184"/>
      <c r="D79" s="184"/>
      <c r="E79" s="1118" t="str">
        <f>Translations!$B$482</f>
        <v>Ftalskābes anhidrīda ražošana</v>
      </c>
      <c r="F79" s="1118"/>
      <c r="G79" s="190" t="s">
        <v>279</v>
      </c>
      <c r="H79" s="191">
        <v>14.4</v>
      </c>
      <c r="I79" s="926"/>
      <c r="J79" s="927"/>
      <c r="K79" s="928"/>
      <c r="L79" s="929"/>
      <c r="M79" s="928"/>
      <c r="N79" s="945"/>
      <c r="O79" s="173"/>
    </row>
    <row r="80" spans="2:15" x14ac:dyDescent="0.2">
      <c r="B80" s="184"/>
      <c r="C80" s="184"/>
      <c r="D80" s="184"/>
      <c r="E80" s="1118" t="str">
        <f>Translations!$B$483</f>
        <v>Maleīnskābes anhidrīda ražošana</v>
      </c>
      <c r="F80" s="1118"/>
      <c r="G80" s="190" t="s">
        <v>279</v>
      </c>
      <c r="H80" s="191">
        <v>20.8</v>
      </c>
      <c r="I80" s="926"/>
      <c r="J80" s="927"/>
      <c r="K80" s="928"/>
      <c r="L80" s="929"/>
      <c r="M80" s="928"/>
      <c r="N80" s="945"/>
      <c r="O80" s="173"/>
    </row>
    <row r="81" spans="2:15" x14ac:dyDescent="0.2">
      <c r="B81" s="184"/>
      <c r="C81" s="184"/>
      <c r="D81" s="184"/>
      <c r="E81" s="1118" t="str">
        <f>Translations!$B$484</f>
        <v>Etilbenzola ražošana</v>
      </c>
      <c r="F81" s="1118"/>
      <c r="G81" s="190" t="s">
        <v>279</v>
      </c>
      <c r="H81" s="191">
        <v>1.55</v>
      </c>
      <c r="I81" s="926"/>
      <c r="J81" s="927"/>
      <c r="K81" s="928"/>
      <c r="L81" s="929"/>
      <c r="M81" s="928"/>
      <c r="N81" s="945"/>
      <c r="O81" s="173"/>
    </row>
    <row r="82" spans="2:15" x14ac:dyDescent="0.2">
      <c r="B82" s="184"/>
      <c r="C82" s="184"/>
      <c r="D82" s="184"/>
      <c r="E82" s="1118" t="str">
        <f>Translations!$B$485</f>
        <v>Kumola ražošana</v>
      </c>
      <c r="F82" s="1118"/>
      <c r="G82" s="190" t="s">
        <v>279</v>
      </c>
      <c r="H82" s="191">
        <v>5</v>
      </c>
      <c r="I82" s="926"/>
      <c r="J82" s="927"/>
      <c r="K82" s="928"/>
      <c r="L82" s="929"/>
      <c r="M82" s="928"/>
      <c r="N82" s="945"/>
      <c r="O82" s="173"/>
    </row>
    <row r="83" spans="2:15" x14ac:dyDescent="0.2">
      <c r="B83" s="184"/>
      <c r="C83" s="184"/>
      <c r="D83" s="184"/>
      <c r="E83" s="1118" t="str">
        <f>Translations!$B$486</f>
        <v>Fenola ražošana</v>
      </c>
      <c r="F83" s="1118"/>
      <c r="G83" s="190" t="s">
        <v>279</v>
      </c>
      <c r="H83" s="191">
        <v>1.1499999999999999</v>
      </c>
      <c r="I83" s="926"/>
      <c r="J83" s="927"/>
      <c r="K83" s="928"/>
      <c r="L83" s="929"/>
      <c r="M83" s="928"/>
      <c r="N83" s="945"/>
      <c r="O83" s="173"/>
    </row>
    <row r="84" spans="2:15" x14ac:dyDescent="0.2">
      <c r="B84" s="184"/>
      <c r="C84" s="184"/>
      <c r="D84" s="184"/>
      <c r="E84" s="1118" t="str">
        <f>Translations!$B$487</f>
        <v>Ziežvielu ekstrakcija ar šķīdinātājiem</v>
      </c>
      <c r="F84" s="1118"/>
      <c r="G84" s="190" t="s">
        <v>277</v>
      </c>
      <c r="H84" s="191">
        <v>2.1</v>
      </c>
      <c r="I84" s="926"/>
      <c r="J84" s="927"/>
      <c r="K84" s="928"/>
      <c r="L84" s="929"/>
      <c r="M84" s="928"/>
      <c r="N84" s="945"/>
      <c r="O84" s="173"/>
    </row>
    <row r="85" spans="2:15" x14ac:dyDescent="0.2">
      <c r="B85" s="184"/>
      <c r="C85" s="184"/>
      <c r="D85" s="184"/>
      <c r="E85" s="1118" t="str">
        <f>Translations!$B$488</f>
        <v>Ziežvielu atvaskošana ar šķīdinātājiem</v>
      </c>
      <c r="F85" s="1118"/>
      <c r="G85" s="190" t="s">
        <v>277</v>
      </c>
      <c r="H85" s="191">
        <v>4.55</v>
      </c>
      <c r="I85" s="926"/>
      <c r="J85" s="927"/>
      <c r="K85" s="928"/>
      <c r="L85" s="929"/>
      <c r="M85" s="928"/>
      <c r="N85" s="945"/>
      <c r="O85" s="173"/>
    </row>
    <row r="86" spans="2:15" x14ac:dyDescent="0.2">
      <c r="B86" s="184"/>
      <c r="C86" s="184"/>
      <c r="D86" s="184"/>
      <c r="E86" s="1118" t="str">
        <f>Translations!$B$489</f>
        <v>Katalītiskā vaska izomerizācija</v>
      </c>
      <c r="F86" s="1118"/>
      <c r="G86" s="190" t="s">
        <v>277</v>
      </c>
      <c r="H86" s="191">
        <v>1.6</v>
      </c>
      <c r="I86" s="926"/>
      <c r="J86" s="927"/>
      <c r="K86" s="928"/>
      <c r="L86" s="929"/>
      <c r="M86" s="928"/>
      <c r="N86" s="945"/>
      <c r="O86" s="173"/>
    </row>
    <row r="87" spans="2:15" x14ac:dyDescent="0.2">
      <c r="B87" s="184"/>
      <c r="C87" s="184"/>
      <c r="D87" s="184"/>
      <c r="E87" s="1118" t="str">
        <f>Translations!$B$490</f>
        <v xml:space="preserve">Ziežvielu hidrokrekings </v>
      </c>
      <c r="F87" s="1118"/>
      <c r="G87" s="190" t="s">
        <v>277</v>
      </c>
      <c r="H87" s="191">
        <v>2.5</v>
      </c>
      <c r="I87" s="926"/>
      <c r="J87" s="927"/>
      <c r="K87" s="928"/>
      <c r="L87" s="929"/>
      <c r="M87" s="928"/>
      <c r="N87" s="945"/>
      <c r="O87" s="173"/>
    </row>
    <row r="88" spans="2:15" x14ac:dyDescent="0.2">
      <c r="B88" s="184"/>
      <c r="C88" s="184"/>
      <c r="D88" s="184"/>
      <c r="E88" s="1118" t="str">
        <f>Translations!$B$491</f>
        <v xml:space="preserve">Vaska ateļļošana </v>
      </c>
      <c r="F88" s="1118"/>
      <c r="G88" s="190" t="s">
        <v>279</v>
      </c>
      <c r="H88" s="191">
        <v>12</v>
      </c>
      <c r="I88" s="926"/>
      <c r="J88" s="927"/>
      <c r="K88" s="928"/>
      <c r="L88" s="929"/>
      <c r="M88" s="928"/>
      <c r="N88" s="945"/>
      <c r="O88" s="173"/>
    </row>
    <row r="89" spans="2:15" x14ac:dyDescent="0.2">
      <c r="B89" s="184"/>
      <c r="C89" s="184"/>
      <c r="D89" s="184"/>
      <c r="E89" s="1118" t="str">
        <f>Translations!$B$492</f>
        <v xml:space="preserve">Ziežvielu/vaska hidroattīrīšana </v>
      </c>
      <c r="F89" s="1118"/>
      <c r="G89" s="190" t="s">
        <v>277</v>
      </c>
      <c r="H89" s="191">
        <v>1.1499999999999999</v>
      </c>
      <c r="I89" s="926"/>
      <c r="J89" s="927"/>
      <c r="K89" s="928"/>
      <c r="L89" s="929"/>
      <c r="M89" s="928"/>
      <c r="N89" s="945"/>
      <c r="O89" s="173"/>
    </row>
    <row r="90" spans="2:15" x14ac:dyDescent="0.2">
      <c r="B90" s="184"/>
      <c r="C90" s="184"/>
      <c r="D90" s="184"/>
      <c r="E90" s="1118" t="str">
        <f>Translations!$B$493</f>
        <v>Šķīdinātāju hidroattīrīšana</v>
      </c>
      <c r="F90" s="1118"/>
      <c r="G90" s="190" t="s">
        <v>277</v>
      </c>
      <c r="H90" s="191">
        <v>1.25</v>
      </c>
      <c r="I90" s="926"/>
      <c r="J90" s="927"/>
      <c r="K90" s="928"/>
      <c r="L90" s="929"/>
      <c r="M90" s="928"/>
      <c r="N90" s="945"/>
      <c r="O90" s="173"/>
    </row>
    <row r="91" spans="2:15" x14ac:dyDescent="0.2">
      <c r="B91" s="184"/>
      <c r="C91" s="184"/>
      <c r="D91" s="184"/>
      <c r="E91" s="1118" t="str">
        <f>Translations!$B$494</f>
        <v>Šķīdinātāju frakcionēšana</v>
      </c>
      <c r="F91" s="1118"/>
      <c r="G91" s="190" t="s">
        <v>277</v>
      </c>
      <c r="H91" s="191">
        <v>0.9</v>
      </c>
      <c r="I91" s="926"/>
      <c r="J91" s="927"/>
      <c r="K91" s="928"/>
      <c r="L91" s="929"/>
      <c r="M91" s="928"/>
      <c r="N91" s="945"/>
      <c r="O91" s="173"/>
    </row>
    <row r="92" spans="2:15" x14ac:dyDescent="0.2">
      <c r="B92" s="184"/>
      <c r="C92" s="184"/>
      <c r="D92" s="184"/>
      <c r="E92" s="1118" t="str">
        <f>Translations!$B$495</f>
        <v>Molekulārais siets C10+ parafīniem</v>
      </c>
      <c r="F92" s="1118"/>
      <c r="G92" s="190" t="s">
        <v>279</v>
      </c>
      <c r="H92" s="191">
        <v>1.85</v>
      </c>
      <c r="I92" s="926"/>
      <c r="J92" s="927"/>
      <c r="K92" s="928"/>
      <c r="L92" s="929"/>
      <c r="M92" s="928"/>
      <c r="N92" s="945"/>
      <c r="O92" s="173"/>
    </row>
    <row r="93" spans="2:15" ht="25.5" customHeight="1" x14ac:dyDescent="0.2">
      <c r="B93" s="184"/>
      <c r="C93" s="184"/>
      <c r="D93" s="184"/>
      <c r="E93" s="1118" t="str">
        <f>Translations!$B$496</f>
        <v>Atlikušo ievadmateriālu daļēja oksidācija (POX) kurināmā ieguvei</v>
      </c>
      <c r="F93" s="1118"/>
      <c r="G93" s="190" t="s">
        <v>280</v>
      </c>
      <c r="H93" s="191">
        <v>8.1999999999999993</v>
      </c>
      <c r="I93" s="926"/>
      <c r="J93" s="927"/>
      <c r="K93" s="928"/>
      <c r="L93" s="929"/>
      <c r="M93" s="928"/>
      <c r="N93" s="945"/>
      <c r="O93" s="173"/>
    </row>
    <row r="94" spans="2:15" ht="39.950000000000003" customHeight="1" x14ac:dyDescent="0.2">
      <c r="B94" s="184"/>
      <c r="C94" s="184"/>
      <c r="D94" s="184"/>
      <c r="E94" s="1118" t="str">
        <f>Translations!$B$497</f>
        <v>Atlikušo ievadmateriālu daļēja oksidācija (POX) ūdeņraža vai metanola ieguvei</v>
      </c>
      <c r="F94" s="1118"/>
      <c r="G94" s="190" t="s">
        <v>280</v>
      </c>
      <c r="H94" s="191">
        <v>44</v>
      </c>
      <c r="I94" s="926"/>
      <c r="J94" s="927"/>
      <c r="K94" s="928"/>
      <c r="L94" s="929"/>
      <c r="M94" s="928"/>
      <c r="N94" s="945"/>
      <c r="O94" s="173"/>
    </row>
    <row r="95" spans="2:15" x14ac:dyDescent="0.2">
      <c r="B95" s="184"/>
      <c r="C95" s="184"/>
      <c r="D95" s="184"/>
      <c r="E95" s="1118" t="str">
        <f>Translations!$B$498</f>
        <v>Metanols no singāzes</v>
      </c>
      <c r="F95" s="1118"/>
      <c r="G95" s="190" t="s">
        <v>279</v>
      </c>
      <c r="H95" s="191">
        <v>-36.200000000000003</v>
      </c>
      <c r="I95" s="926"/>
      <c r="J95" s="927"/>
      <c r="K95" s="928"/>
      <c r="L95" s="929"/>
      <c r="M95" s="928"/>
      <c r="N95" s="945"/>
      <c r="O95" s="173"/>
    </row>
    <row r="96" spans="2:15" x14ac:dyDescent="0.2">
      <c r="B96" s="184"/>
      <c r="C96" s="184"/>
      <c r="D96" s="184"/>
      <c r="E96" s="1118" t="str">
        <f>Translations!$B$499</f>
        <v>Gaisa separēšana</v>
      </c>
      <c r="F96" s="1118"/>
      <c r="G96" s="190" t="s">
        <v>281</v>
      </c>
      <c r="H96" s="191">
        <v>8.8000000000000007</v>
      </c>
      <c r="I96" s="926"/>
      <c r="J96" s="927"/>
      <c r="K96" s="928"/>
      <c r="L96" s="929"/>
      <c r="M96" s="928"/>
      <c r="N96" s="945"/>
      <c r="O96" s="173"/>
    </row>
    <row r="97" spans="1:19" ht="25.5" customHeight="1" x14ac:dyDescent="0.2">
      <c r="B97" s="184"/>
      <c r="C97" s="184"/>
      <c r="D97" s="184"/>
      <c r="E97" s="1118" t="str">
        <f>Translations!$B$500</f>
        <v>Iegādātā dabasgāzes kondensāta frakcionēšana</v>
      </c>
      <c r="F97" s="1118"/>
      <c r="G97" s="190" t="s">
        <v>277</v>
      </c>
      <c r="H97" s="191">
        <v>1</v>
      </c>
      <c r="I97" s="926"/>
      <c r="J97" s="927"/>
      <c r="K97" s="928"/>
      <c r="L97" s="929"/>
      <c r="M97" s="928"/>
      <c r="N97" s="945"/>
      <c r="O97" s="173"/>
    </row>
    <row r="98" spans="1:19" x14ac:dyDescent="0.2">
      <c r="B98" s="184"/>
      <c r="C98" s="184"/>
      <c r="D98" s="184"/>
      <c r="E98" s="1118" t="str">
        <f>Translations!$B$501</f>
        <v>Dūmgāzu attīrīšana</v>
      </c>
      <c r="F98" s="1118"/>
      <c r="G98" s="190" t="s">
        <v>282</v>
      </c>
      <c r="H98" s="191">
        <v>0.1</v>
      </c>
      <c r="I98" s="926"/>
      <c r="J98" s="927"/>
      <c r="K98" s="928"/>
      <c r="L98" s="929"/>
      <c r="M98" s="928"/>
      <c r="N98" s="945"/>
      <c r="O98" s="173"/>
    </row>
    <row r="99" spans="1:19" ht="25.5" customHeight="1" x14ac:dyDescent="0.2">
      <c r="B99" s="184"/>
      <c r="C99" s="184"/>
      <c r="D99" s="184"/>
      <c r="E99" s="1118" t="str">
        <f>Translations!$B$502</f>
        <v>Gāzveida kurināmā apstrāde un kompresija tirdzniecībai</v>
      </c>
      <c r="F99" s="1118"/>
      <c r="G99" s="190" t="s">
        <v>283</v>
      </c>
      <c r="H99" s="191">
        <v>0.15</v>
      </c>
      <c r="I99" s="926"/>
      <c r="J99" s="927"/>
      <c r="K99" s="928"/>
      <c r="L99" s="929"/>
      <c r="M99" s="928"/>
      <c r="N99" s="945"/>
      <c r="O99" s="173"/>
    </row>
    <row r="100" spans="1:19" x14ac:dyDescent="0.2">
      <c r="B100" s="184"/>
      <c r="C100" s="184"/>
      <c r="D100" s="184"/>
      <c r="E100" s="1118" t="str">
        <f>Translations!$B$503</f>
        <v>Jūras ūdens atsāļošana</v>
      </c>
      <c r="F100" s="1118"/>
      <c r="G100" s="190" t="s">
        <v>279</v>
      </c>
      <c r="H100" s="191">
        <v>1.1499999999999999</v>
      </c>
      <c r="I100" s="926"/>
      <c r="J100" s="927"/>
      <c r="K100" s="928"/>
      <c r="L100" s="929"/>
      <c r="M100" s="928"/>
      <c r="N100" s="945"/>
      <c r="O100" s="173"/>
    </row>
    <row r="101" spans="1:19" ht="5.0999999999999996" customHeight="1" x14ac:dyDescent="0.2">
      <c r="B101" s="176"/>
      <c r="C101" s="176"/>
      <c r="D101" s="176"/>
      <c r="E101" s="176"/>
      <c r="F101" s="176"/>
      <c r="G101" s="176"/>
      <c r="H101" s="176"/>
      <c r="I101" s="176"/>
      <c r="J101" s="176"/>
      <c r="K101" s="176"/>
      <c r="L101" s="176"/>
      <c r="M101" s="173"/>
      <c r="N101" s="173"/>
      <c r="O101" s="173"/>
      <c r="P101" s="174"/>
    </row>
    <row r="102" spans="1:19" s="244" customFormat="1" ht="12.75" customHeight="1" x14ac:dyDescent="0.2">
      <c r="A102" s="164"/>
      <c r="B102" s="36"/>
      <c r="C102" s="36"/>
      <c r="D102" s="185" t="s">
        <v>28</v>
      </c>
      <c r="E102" s="1105" t="str">
        <f>Translations!$B$504</f>
        <v>Sīkāks apraksts</v>
      </c>
      <c r="F102" s="1106"/>
      <c r="G102" s="1106"/>
      <c r="H102" s="1106"/>
      <c r="I102" s="1106"/>
      <c r="J102" s="1106"/>
      <c r="K102" s="1106"/>
      <c r="L102" s="1106"/>
      <c r="M102" s="1106"/>
      <c r="N102" s="1106"/>
      <c r="O102" s="173"/>
      <c r="P102" s="245"/>
      <c r="Q102" s="245"/>
      <c r="R102" s="245"/>
      <c r="S102" s="245"/>
    </row>
    <row r="103" spans="1:19" s="244" customFormat="1" ht="5.0999999999999996" customHeight="1" x14ac:dyDescent="0.2">
      <c r="A103" s="164"/>
      <c r="B103" s="36"/>
      <c r="C103" s="36"/>
      <c r="D103" s="185"/>
      <c r="E103" s="185"/>
      <c r="F103" s="185"/>
      <c r="G103" s="185"/>
      <c r="H103" s="185"/>
      <c r="I103" s="185"/>
      <c r="J103" s="185"/>
      <c r="K103" s="185"/>
      <c r="L103" s="185"/>
      <c r="M103" s="185"/>
      <c r="N103" s="185"/>
      <c r="O103" s="173"/>
      <c r="P103" s="245"/>
      <c r="Q103" s="245"/>
      <c r="R103" s="245"/>
      <c r="S103" s="245"/>
    </row>
    <row r="104" spans="1:19" s="244" customFormat="1" ht="12.75" customHeight="1" x14ac:dyDescent="0.2">
      <c r="A104" s="164"/>
      <c r="B104" s="36"/>
      <c r="C104" s="36"/>
      <c r="D104" s="25"/>
      <c r="E104" s="1107" t="str">
        <f>IF(L30=EUConst_Relevant,HYPERLINK("#" &amp; Q104,EUConst_MsgDescription),"")</f>
        <v/>
      </c>
      <c r="F104" s="1107"/>
      <c r="G104" s="1107"/>
      <c r="H104" s="1107"/>
      <c r="I104" s="1107"/>
      <c r="J104" s="1107"/>
      <c r="K104" s="1107"/>
      <c r="L104" s="1107"/>
      <c r="M104" s="1107"/>
      <c r="N104" s="1107"/>
      <c r="O104" s="173"/>
      <c r="P104" s="22" t="s">
        <v>172</v>
      </c>
      <c r="Q104" s="371" t="str">
        <f>"#"&amp;ADDRESS(ROW($C$10),COLUMN($C$10))</f>
        <v>#$C$10</v>
      </c>
      <c r="R104" s="245"/>
      <c r="S104" s="245"/>
    </row>
    <row r="105" spans="1:19" s="244" customFormat="1" ht="5.0999999999999996" customHeight="1" x14ac:dyDescent="0.2">
      <c r="A105" s="164"/>
      <c r="B105" s="36"/>
      <c r="C105" s="36"/>
      <c r="D105" s="185"/>
      <c r="E105" s="185"/>
      <c r="F105" s="185"/>
      <c r="G105" s="185"/>
      <c r="H105" s="185"/>
      <c r="I105" s="185"/>
      <c r="J105" s="185"/>
      <c r="K105" s="185"/>
      <c r="L105" s="185"/>
      <c r="M105" s="185"/>
      <c r="N105" s="185"/>
      <c r="O105" s="173"/>
      <c r="P105" s="139"/>
      <c r="Q105" s="245"/>
      <c r="R105" s="245"/>
      <c r="S105" s="245"/>
    </row>
    <row r="106" spans="1:19" s="244" customFormat="1" ht="38.25" customHeight="1" x14ac:dyDescent="0.2">
      <c r="A106" s="164"/>
      <c r="B106" s="36"/>
      <c r="C106" s="36"/>
      <c r="D106" s="24"/>
      <c r="E106" s="998"/>
      <c r="F106" s="999"/>
      <c r="G106" s="999"/>
      <c r="H106" s="999"/>
      <c r="I106" s="999"/>
      <c r="J106" s="999"/>
      <c r="K106" s="999"/>
      <c r="L106" s="999"/>
      <c r="M106" s="999"/>
      <c r="N106" s="1000"/>
      <c r="O106" s="173"/>
      <c r="P106" s="245"/>
      <c r="Q106" s="245"/>
      <c r="R106" s="245"/>
      <c r="S106" s="245"/>
    </row>
    <row r="107" spans="1:19" s="244" customFormat="1" ht="5.0999999999999996" customHeight="1" x14ac:dyDescent="0.2">
      <c r="A107" s="164"/>
      <c r="B107" s="36"/>
      <c r="C107" s="36"/>
      <c r="D107" s="25"/>
      <c r="E107" s="36"/>
      <c r="F107" s="36"/>
      <c r="G107" s="36"/>
      <c r="H107" s="36"/>
      <c r="I107" s="36"/>
      <c r="J107" s="36"/>
      <c r="K107" s="36"/>
      <c r="L107" s="36"/>
      <c r="M107" s="36"/>
      <c r="N107" s="36"/>
      <c r="O107" s="173"/>
      <c r="P107" s="245"/>
      <c r="Q107" s="245"/>
      <c r="R107" s="245"/>
      <c r="S107" s="245"/>
    </row>
    <row r="108" spans="1:19" s="244" customFormat="1" ht="12.75" customHeight="1" x14ac:dyDescent="0.2">
      <c r="A108" s="164"/>
      <c r="B108" s="36"/>
      <c r="C108" s="36"/>
      <c r="D108" s="25"/>
      <c r="E108" s="118"/>
      <c r="F108" s="949" t="str">
        <f>Translations!$B$210</f>
        <v>Atsauce uz ārējām datnēm (attiecīgā gadījumā)</v>
      </c>
      <c r="G108" s="949"/>
      <c r="H108" s="949"/>
      <c r="I108" s="949"/>
      <c r="J108" s="949"/>
      <c r="K108" s="900"/>
      <c r="L108" s="900"/>
      <c r="M108" s="900"/>
      <c r="N108" s="900"/>
      <c r="O108" s="173"/>
      <c r="P108" s="245"/>
      <c r="Q108" s="245"/>
      <c r="R108" s="245"/>
      <c r="S108" s="245"/>
    </row>
    <row r="109" spans="1:19" s="244" customFormat="1" ht="5.0999999999999996" customHeight="1" thickBot="1" x14ac:dyDescent="0.25">
      <c r="A109" s="164"/>
      <c r="B109" s="36"/>
      <c r="C109" s="36"/>
      <c r="D109" s="25"/>
      <c r="E109" s="36"/>
      <c r="F109" s="36"/>
      <c r="G109" s="36"/>
      <c r="H109" s="36"/>
      <c r="I109" s="36"/>
      <c r="J109" s="36"/>
      <c r="K109" s="36"/>
      <c r="L109" s="36"/>
      <c r="M109" s="36"/>
      <c r="N109" s="36"/>
      <c r="O109" s="173"/>
      <c r="P109" s="245"/>
      <c r="Q109" s="245"/>
      <c r="R109" s="245"/>
      <c r="S109" s="245"/>
    </row>
    <row r="110" spans="1:19" s="244" customFormat="1" ht="12.75" customHeight="1" x14ac:dyDescent="0.2">
      <c r="A110" s="164"/>
      <c r="B110" s="36"/>
      <c r="C110" s="36"/>
      <c r="D110" s="185" t="s">
        <v>29</v>
      </c>
      <c r="E110" s="1002" t="str">
        <f>Translations!$B$258</f>
        <v>Vai ir ievērota hierarhiskā kārtība?</v>
      </c>
      <c r="F110" s="1002"/>
      <c r="G110" s="1002"/>
      <c r="H110" s="1099"/>
      <c r="I110" s="260"/>
      <c r="J110" s="256" t="str">
        <f>Translations!$B$259</f>
        <v xml:space="preserve"> Ja nav, kāpēc nav?</v>
      </c>
      <c r="K110" s="926"/>
      <c r="L110" s="927"/>
      <c r="M110" s="927"/>
      <c r="N110" s="941"/>
      <c r="O110" s="173"/>
      <c r="P110" s="245"/>
      <c r="Q110" s="245"/>
      <c r="R110" s="245"/>
      <c r="S110" s="251" t="b">
        <f>AND(I110&lt;&gt;"",I110=FALSE)</f>
        <v>0</v>
      </c>
    </row>
    <row r="111" spans="1:19" s="244" customFormat="1" ht="5.0999999999999996" customHeight="1" x14ac:dyDescent="0.2">
      <c r="A111" s="164"/>
      <c r="B111" s="36"/>
      <c r="C111" s="36"/>
      <c r="D111" s="36"/>
      <c r="E111" s="432"/>
      <c r="F111" s="432"/>
      <c r="G111" s="432"/>
      <c r="H111" s="432"/>
      <c r="I111" s="432"/>
      <c r="J111" s="432"/>
      <c r="K111" s="432"/>
      <c r="L111" s="432"/>
      <c r="M111" s="432"/>
      <c r="N111" s="432"/>
      <c r="O111" s="173"/>
      <c r="P111" s="245"/>
      <c r="Q111" s="245"/>
      <c r="R111" s="245"/>
      <c r="S111" s="253"/>
    </row>
    <row r="112" spans="1:19" s="244" customFormat="1" ht="12.75" customHeight="1" x14ac:dyDescent="0.2">
      <c r="A112" s="164"/>
      <c r="B112" s="36"/>
      <c r="C112" s="36"/>
      <c r="D112" s="12"/>
      <c r="E112" s="12"/>
      <c r="F112" s="714" t="str">
        <f>Translations!$B$264</f>
        <v>Sīkākas ziņas par jebkādām atkāpēm no hierarhijas</v>
      </c>
      <c r="G112" s="714"/>
      <c r="H112" s="714"/>
      <c r="I112" s="714"/>
      <c r="J112" s="714"/>
      <c r="K112" s="714"/>
      <c r="L112" s="714"/>
      <c r="M112" s="714"/>
      <c r="N112" s="714"/>
      <c r="O112" s="173"/>
      <c r="P112" s="245"/>
      <c r="Q112" s="245"/>
      <c r="R112" s="245"/>
      <c r="S112" s="253"/>
    </row>
    <row r="113" spans="1:19" s="244" customFormat="1" ht="25.5" customHeight="1" thickBot="1" x14ac:dyDescent="0.25">
      <c r="A113" s="164"/>
      <c r="B113" s="36"/>
      <c r="C113" s="36"/>
      <c r="D113" s="12"/>
      <c r="E113" s="12"/>
      <c r="F113" s="1037"/>
      <c r="G113" s="1038"/>
      <c r="H113" s="1038"/>
      <c r="I113" s="1038"/>
      <c r="J113" s="1038"/>
      <c r="K113" s="1038"/>
      <c r="L113" s="1038"/>
      <c r="M113" s="1038"/>
      <c r="N113" s="1039"/>
      <c r="O113" s="173"/>
      <c r="P113" s="245"/>
      <c r="Q113" s="245"/>
      <c r="R113" s="245"/>
      <c r="S113" s="273" t="b">
        <f>S110</f>
        <v>0</v>
      </c>
    </row>
    <row r="114" spans="1:19" ht="5.0999999999999996" customHeight="1" x14ac:dyDescent="0.2">
      <c r="B114" s="176"/>
      <c r="C114" s="176"/>
      <c r="D114" s="176"/>
      <c r="E114" s="176"/>
      <c r="F114" s="176"/>
      <c r="G114" s="176"/>
      <c r="H114" s="176"/>
      <c r="I114" s="176"/>
      <c r="J114" s="176"/>
      <c r="K114" s="176"/>
      <c r="L114" s="176"/>
      <c r="M114" s="173"/>
      <c r="N114" s="173"/>
      <c r="O114" s="173"/>
      <c r="P114" s="174"/>
    </row>
    <row r="115" spans="1:19" x14ac:dyDescent="0.2">
      <c r="B115" s="176"/>
      <c r="C115" s="176"/>
      <c r="D115" s="176"/>
      <c r="E115" s="1100" t="str">
        <f>IF(L30=EUConst_Relevant,HYPERLINK(Q115,EUconst_MsgBackToSheetF),"")</f>
        <v/>
      </c>
      <c r="F115" s="1101"/>
      <c r="G115" s="1101"/>
      <c r="H115" s="1101"/>
      <c r="I115" s="1101"/>
      <c r="J115" s="1101"/>
      <c r="K115" s="1101"/>
      <c r="L115" s="1101"/>
      <c r="M115" s="1101"/>
      <c r="N115" s="1102"/>
      <c r="O115" s="173"/>
      <c r="P115" s="186" t="s">
        <v>276</v>
      </c>
      <c r="Q115" s="188" t="str">
        <f>Q32</f>
        <v/>
      </c>
    </row>
    <row r="116" spans="1:19" x14ac:dyDescent="0.2">
      <c r="B116" s="184"/>
      <c r="C116" s="184"/>
      <c r="D116" s="184"/>
      <c r="E116" s="184"/>
      <c r="F116" s="184"/>
      <c r="G116" s="184"/>
      <c r="H116" s="184"/>
      <c r="I116" s="184"/>
      <c r="J116" s="184"/>
      <c r="K116" s="184"/>
      <c r="L116" s="184"/>
      <c r="M116" s="184"/>
      <c r="N116" s="184"/>
      <c r="O116" s="173"/>
    </row>
    <row r="117" spans="1:19" ht="15.75" x14ac:dyDescent="0.25">
      <c r="B117" s="176"/>
      <c r="C117" s="182" t="s">
        <v>102</v>
      </c>
      <c r="D117" s="1109" t="str">
        <f>Translations!$B$425</f>
        <v>Kaļķi</v>
      </c>
      <c r="E117" s="1109"/>
      <c r="F117" s="1109"/>
      <c r="G117" s="1109"/>
      <c r="H117" s="1109"/>
      <c r="I117" s="1109"/>
      <c r="J117" s="1109"/>
      <c r="K117" s="1109"/>
      <c r="L117" s="1109"/>
      <c r="M117" s="1109"/>
      <c r="N117" s="1109"/>
      <c r="O117" s="173"/>
      <c r="P117" s="174"/>
    </row>
    <row r="118" spans="1:19" ht="5.0999999999999996" customHeight="1" x14ac:dyDescent="0.2">
      <c r="B118" s="176"/>
      <c r="C118" s="176"/>
      <c r="D118" s="176"/>
      <c r="E118" s="176"/>
      <c r="F118" s="176"/>
      <c r="G118" s="176"/>
      <c r="H118" s="176"/>
      <c r="I118" s="176"/>
      <c r="J118" s="176"/>
      <c r="K118" s="176"/>
      <c r="L118" s="176"/>
      <c r="M118" s="173"/>
      <c r="N118" s="173"/>
      <c r="O118" s="173"/>
      <c r="P118" s="174"/>
    </row>
    <row r="119" spans="1:19" ht="15" x14ac:dyDescent="0.25">
      <c r="B119" s="176"/>
      <c r="C119" s="183"/>
      <c r="D119" s="1117" t="str">
        <f>Translations!$B$505</f>
        <v>Rīks kaļķu apakšiekārtu vēsturisko darbības līmeņu aprēķināšanai</v>
      </c>
      <c r="E119" s="1106"/>
      <c r="F119" s="1106"/>
      <c r="G119" s="1106"/>
      <c r="H119" s="1106"/>
      <c r="I119" s="1106"/>
      <c r="J119" s="1106"/>
      <c r="K119" s="1106"/>
      <c r="L119" s="1106"/>
      <c r="M119" s="1106"/>
      <c r="N119" s="1106"/>
      <c r="O119" s="173"/>
      <c r="P119" s="174"/>
    </row>
    <row r="120" spans="1:19" ht="5.0999999999999996" customHeight="1" thickBot="1" x14ac:dyDescent="0.25">
      <c r="B120" s="176"/>
      <c r="C120" s="176"/>
      <c r="D120" s="176"/>
      <c r="E120" s="176"/>
      <c r="F120" s="176"/>
      <c r="G120" s="176"/>
      <c r="H120" s="176"/>
      <c r="I120" s="176"/>
      <c r="J120" s="176"/>
      <c r="K120" s="176"/>
      <c r="L120" s="176"/>
      <c r="M120" s="173"/>
      <c r="N120" s="173"/>
      <c r="O120" s="173"/>
      <c r="P120" s="174"/>
    </row>
    <row r="121" spans="1:19" ht="15.75" thickBot="1" x14ac:dyDescent="0.3">
      <c r="B121" s="176"/>
      <c r="C121" s="176"/>
      <c r="D121" s="185" t="s">
        <v>26</v>
      </c>
      <c r="E121" s="1105" t="str">
        <f>Translations!$B$435</f>
        <v>Šā rīka relevantums jūsu iekārtai:</v>
      </c>
      <c r="F121" s="1105"/>
      <c r="G121" s="1105"/>
      <c r="H121" s="1105"/>
      <c r="I121" s="1105"/>
      <c r="J121" s="1105"/>
      <c r="K121" s="1110"/>
      <c r="L121" s="1111" t="str">
        <f>IF(CNTR_ExistSubInstEntries,IF(COUNTIF(CNTR_SubInstListNames,INDEX(EUconst_BMlistNames,MATCH(Q121,EUconst_BMlistMainNumberOfBM,0)))&gt;0,EUConst_Relevant,EUConst_NotRelevant),"")</f>
        <v/>
      </c>
      <c r="M121" s="1112"/>
      <c r="N121" s="1113"/>
      <c r="O121" s="173"/>
      <c r="P121" s="186" t="s">
        <v>275</v>
      </c>
      <c r="Q121" s="187">
        <v>12</v>
      </c>
      <c r="S121" s="314" t="b">
        <f>L121=EUConst_NotRelevant</f>
        <v>0</v>
      </c>
    </row>
    <row r="122" spans="1:19" x14ac:dyDescent="0.2">
      <c r="B122" s="176"/>
      <c r="C122" s="176"/>
      <c r="D122" s="184"/>
      <c r="E122" s="1103" t="str">
        <f>Translations!$B$436</f>
        <v>Šis ziņojums tiek automātiski ģenerēts, balstoties uz datiem, ko ievadījāt lapas “C_InstallationDescription” I iedaļā.</v>
      </c>
      <c r="F122" s="1104"/>
      <c r="G122" s="1104"/>
      <c r="H122" s="1104"/>
      <c r="I122" s="1104"/>
      <c r="J122" s="1104"/>
      <c r="K122" s="1104"/>
      <c r="L122" s="1104"/>
      <c r="M122" s="1104"/>
      <c r="N122" s="1104"/>
      <c r="O122" s="173"/>
      <c r="P122" s="174"/>
    </row>
    <row r="123" spans="1:19" x14ac:dyDescent="0.2">
      <c r="B123" s="176"/>
      <c r="C123" s="176"/>
      <c r="D123" s="176"/>
      <c r="E123" s="1100" t="str">
        <f>IF(L121=EUConst_Relevant,HYPERLINK(Q123,EUconst_MsgBackToSheetF),"")</f>
        <v/>
      </c>
      <c r="F123" s="1101"/>
      <c r="G123" s="1101"/>
      <c r="H123" s="1101"/>
      <c r="I123" s="1101"/>
      <c r="J123" s="1101"/>
      <c r="K123" s="1101"/>
      <c r="L123" s="1101"/>
      <c r="M123" s="1101"/>
      <c r="N123" s="1102"/>
      <c r="O123" s="173"/>
      <c r="P123" s="186" t="s">
        <v>276</v>
      </c>
      <c r="Q123" s="188" t="str">
        <f>IF(ISNUMBER(MATCH(Q121,CNTR_SubInstListBMnumbers,0)),"#JUMP_F"&amp;MATCH(Q121,CNTR_SubInstListBMnumbers,0),"")</f>
        <v/>
      </c>
    </row>
    <row r="124" spans="1:19" ht="5.0999999999999996" customHeight="1" x14ac:dyDescent="0.2">
      <c r="B124" s="176"/>
      <c r="C124" s="176"/>
      <c r="D124" s="176"/>
      <c r="E124" s="176"/>
      <c r="F124" s="176"/>
      <c r="G124" s="176"/>
      <c r="H124" s="176"/>
      <c r="I124" s="176"/>
      <c r="J124" s="176"/>
      <c r="K124" s="176"/>
      <c r="L124" s="176"/>
      <c r="M124" s="173"/>
      <c r="N124" s="173"/>
      <c r="O124" s="173"/>
      <c r="P124" s="174"/>
    </row>
    <row r="125" spans="1:19" s="244" customFormat="1" ht="12.75" customHeight="1" x14ac:dyDescent="0.2">
      <c r="A125" s="164"/>
      <c r="B125" s="36"/>
      <c r="C125" s="36"/>
      <c r="D125" s="185" t="s">
        <v>27</v>
      </c>
      <c r="E125" s="1105" t="str">
        <f>Translations!$B$249</f>
        <v>Informācija par izmantoto metodiku</v>
      </c>
      <c r="F125" s="1106"/>
      <c r="G125" s="1106"/>
      <c r="H125" s="1106"/>
      <c r="I125" s="1106"/>
      <c r="J125" s="1106"/>
      <c r="K125" s="1106"/>
      <c r="L125" s="1106"/>
      <c r="M125" s="1106"/>
      <c r="N125" s="1106"/>
      <c r="O125" s="173"/>
      <c r="P125" s="245"/>
      <c r="Q125" s="245"/>
      <c r="R125" s="245"/>
      <c r="S125" s="245"/>
    </row>
    <row r="126" spans="1:19" s="244" customFormat="1" ht="12.75" customHeight="1" x14ac:dyDescent="0.2">
      <c r="A126" s="164"/>
      <c r="B126" s="36"/>
      <c r="C126" s="36"/>
      <c r="D126" s="25"/>
      <c r="E126" s="768" t="str">
        <f>Translations!$B$506</f>
        <v>Tālāk atzīmējiet kaļķu raksturlielumiem (CaO un MgO saturs) izmantoto datu avotu saskaņā ar FAR VII pielikuma 4.6. iedaļu.</v>
      </c>
      <c r="F126" s="769"/>
      <c r="G126" s="769"/>
      <c r="H126" s="769"/>
      <c r="I126" s="769"/>
      <c r="J126" s="769"/>
      <c r="K126" s="769"/>
      <c r="L126" s="769"/>
      <c r="M126" s="769"/>
      <c r="N126" s="769"/>
      <c r="O126" s="173"/>
      <c r="P126" s="245"/>
      <c r="Q126" s="245"/>
      <c r="R126" s="245"/>
      <c r="S126" s="245"/>
    </row>
    <row r="127" spans="1:19" s="244" customFormat="1" ht="25.5" customHeight="1" x14ac:dyDescent="0.2">
      <c r="A127" s="164"/>
      <c r="B127" s="36"/>
      <c r="C127" s="36"/>
      <c r="D127" s="25"/>
      <c r="E127" s="768" t="str">
        <f>Translations!$B$253</f>
        <v>Tā kā var būt vairāk nekā viens datu avots, veidnē var norādīt līdz trīs avotiem. Ja izmantoti vēl citi avoti, norādiet trīs galvenos avotus un citas ziņas sniedziet metodikas aprakstā.</v>
      </c>
      <c r="F127" s="769"/>
      <c r="G127" s="769"/>
      <c r="H127" s="769"/>
      <c r="I127" s="769"/>
      <c r="J127" s="769"/>
      <c r="K127" s="769"/>
      <c r="L127" s="769"/>
      <c r="M127" s="769"/>
      <c r="N127" s="769"/>
      <c r="O127" s="173"/>
      <c r="P127" s="245"/>
      <c r="Q127" s="245"/>
      <c r="R127" s="245"/>
      <c r="S127" s="245"/>
    </row>
    <row r="128" spans="1:19" s="264" customFormat="1" ht="25.5" customHeight="1" x14ac:dyDescent="0.2">
      <c r="A128" s="263"/>
      <c r="B128" s="119"/>
      <c r="C128" s="36"/>
      <c r="D128" s="120"/>
      <c r="E128" s="121"/>
      <c r="F128" s="121"/>
      <c r="G128" s="121"/>
      <c r="H128" s="121"/>
      <c r="I128" s="918" t="str">
        <f>Translations!$B$254</f>
        <v>Datu avots</v>
      </c>
      <c r="J128" s="918"/>
      <c r="K128" s="918" t="str">
        <f>Translations!$B$255</f>
        <v>Cits datu avots (attiecīgā gadījumā)</v>
      </c>
      <c r="L128" s="918"/>
      <c r="M128" s="918" t="str">
        <f>Translations!$B$255</f>
        <v>Cits datu avots (attiecīgā gadījumā)</v>
      </c>
      <c r="N128" s="918"/>
      <c r="O128" s="173"/>
      <c r="P128" s="262"/>
      <c r="Q128" s="262"/>
      <c r="R128" s="262"/>
      <c r="S128" s="262"/>
    </row>
    <row r="129" spans="1:19" s="244" customFormat="1" ht="12.75" customHeight="1" x14ac:dyDescent="0.2">
      <c r="A129" s="164"/>
      <c r="B129" s="36"/>
      <c r="C129" s="36"/>
      <c r="D129" s="25"/>
      <c r="E129" s="118" t="s">
        <v>150</v>
      </c>
      <c r="F129" s="924" t="str">
        <f>Translations!$B$507</f>
        <v>Dati par sastāvu</v>
      </c>
      <c r="G129" s="924"/>
      <c r="H129" s="925"/>
      <c r="I129" s="926"/>
      <c r="J129" s="927"/>
      <c r="K129" s="928"/>
      <c r="L129" s="929"/>
      <c r="M129" s="928"/>
      <c r="N129" s="945"/>
      <c r="O129" s="173"/>
      <c r="P129" s="245"/>
      <c r="Q129" s="245"/>
      <c r="R129" s="245"/>
      <c r="S129" s="245"/>
    </row>
    <row r="130" spans="1:19" ht="5.0999999999999996" customHeight="1" x14ac:dyDescent="0.2">
      <c r="B130" s="176"/>
      <c r="C130" s="176"/>
      <c r="D130" s="176"/>
      <c r="E130" s="176"/>
      <c r="F130" s="176"/>
      <c r="G130" s="176"/>
      <c r="H130" s="176"/>
      <c r="I130" s="176"/>
      <c r="J130" s="176"/>
      <c r="K130" s="176"/>
      <c r="L130" s="176"/>
      <c r="M130" s="173"/>
      <c r="N130" s="173"/>
      <c r="O130" s="173"/>
      <c r="P130" s="174"/>
    </row>
    <row r="131" spans="1:19" s="244" customFormat="1" ht="12.75" customHeight="1" x14ac:dyDescent="0.2">
      <c r="A131" s="164"/>
      <c r="B131" s="36"/>
      <c r="C131" s="36"/>
      <c r="D131" s="185" t="s">
        <v>28</v>
      </c>
      <c r="E131" s="1105" t="str">
        <f>Translations!$B$504</f>
        <v>Sīkāks apraksts</v>
      </c>
      <c r="F131" s="1106"/>
      <c r="G131" s="1106"/>
      <c r="H131" s="1106"/>
      <c r="I131" s="1106"/>
      <c r="J131" s="1106"/>
      <c r="K131" s="1106"/>
      <c r="L131" s="1106"/>
      <c r="M131" s="1106"/>
      <c r="N131" s="1106"/>
      <c r="O131" s="173"/>
      <c r="P131" s="245"/>
      <c r="Q131" s="245"/>
      <c r="R131" s="245"/>
      <c r="S131" s="245"/>
    </row>
    <row r="132" spans="1:19" s="244" customFormat="1" ht="5.0999999999999996" customHeight="1" x14ac:dyDescent="0.2">
      <c r="A132" s="164"/>
      <c r="B132" s="36"/>
      <c r="C132" s="36"/>
      <c r="D132" s="185"/>
      <c r="E132" s="185"/>
      <c r="F132" s="185"/>
      <c r="G132" s="185"/>
      <c r="H132" s="185"/>
      <c r="I132" s="185"/>
      <c r="J132" s="185"/>
      <c r="K132" s="185"/>
      <c r="L132" s="185"/>
      <c r="M132" s="185"/>
      <c r="N132" s="185"/>
      <c r="O132" s="173"/>
      <c r="P132" s="245"/>
      <c r="Q132" s="245"/>
      <c r="R132" s="245"/>
      <c r="S132" s="245"/>
    </row>
    <row r="133" spans="1:19" s="244" customFormat="1" ht="12.75" customHeight="1" x14ac:dyDescent="0.2">
      <c r="A133" s="164"/>
      <c r="B133" s="36"/>
      <c r="C133" s="36"/>
      <c r="D133" s="25"/>
      <c r="E133" s="1107" t="str">
        <f>IF(L121=EUConst_Relevant,HYPERLINK("#" &amp; Q133,EUConst_MsgDescription),"")</f>
        <v/>
      </c>
      <c r="F133" s="1107"/>
      <c r="G133" s="1107"/>
      <c r="H133" s="1107"/>
      <c r="I133" s="1107"/>
      <c r="J133" s="1107"/>
      <c r="K133" s="1107"/>
      <c r="L133" s="1107"/>
      <c r="M133" s="1107"/>
      <c r="N133" s="1107"/>
      <c r="O133" s="173"/>
      <c r="P133" s="22" t="s">
        <v>172</v>
      </c>
      <c r="Q133" s="371" t="str">
        <f>"#"&amp;ADDRESS(ROW($C$10),COLUMN($C$10))</f>
        <v>#$C$10</v>
      </c>
      <c r="R133" s="245"/>
      <c r="S133" s="245"/>
    </row>
    <row r="134" spans="1:19" s="244" customFormat="1" ht="5.0999999999999996" customHeight="1" x14ac:dyDescent="0.2">
      <c r="A134" s="164"/>
      <c r="B134" s="36"/>
      <c r="C134" s="36"/>
      <c r="D134" s="185"/>
      <c r="E134" s="185"/>
      <c r="F134" s="185"/>
      <c r="G134" s="185"/>
      <c r="H134" s="185"/>
      <c r="I134" s="185"/>
      <c r="J134" s="185"/>
      <c r="K134" s="185"/>
      <c r="L134" s="185"/>
      <c r="M134" s="185"/>
      <c r="N134" s="185"/>
      <c r="O134" s="173"/>
      <c r="P134" s="139"/>
      <c r="Q134" s="245"/>
      <c r="R134" s="245"/>
      <c r="S134" s="245"/>
    </row>
    <row r="135" spans="1:19" s="244" customFormat="1" ht="38.25" customHeight="1" x14ac:dyDescent="0.2">
      <c r="A135" s="164"/>
      <c r="B135" s="36"/>
      <c r="C135" s="36"/>
      <c r="D135" s="24"/>
      <c r="E135" s="998"/>
      <c r="F135" s="999"/>
      <c r="G135" s="999"/>
      <c r="H135" s="999"/>
      <c r="I135" s="999"/>
      <c r="J135" s="999"/>
      <c r="K135" s="999"/>
      <c r="L135" s="999"/>
      <c r="M135" s="999"/>
      <c r="N135" s="1000"/>
      <c r="O135" s="173"/>
      <c r="P135" s="245"/>
      <c r="Q135" s="245"/>
      <c r="R135" s="245"/>
      <c r="S135" s="245"/>
    </row>
    <row r="136" spans="1:19" s="244" customFormat="1" ht="5.0999999999999996" customHeight="1" x14ac:dyDescent="0.2">
      <c r="A136" s="164"/>
      <c r="B136" s="36"/>
      <c r="C136" s="36"/>
      <c r="D136" s="25"/>
      <c r="E136" s="36"/>
      <c r="F136" s="36"/>
      <c r="G136" s="36"/>
      <c r="H136" s="36"/>
      <c r="I136" s="36"/>
      <c r="J136" s="36"/>
      <c r="K136" s="36"/>
      <c r="L136" s="36"/>
      <c r="M136" s="36"/>
      <c r="N136" s="36"/>
      <c r="O136" s="173"/>
      <c r="P136" s="245"/>
      <c r="Q136" s="245"/>
      <c r="R136" s="245"/>
      <c r="S136" s="245"/>
    </row>
    <row r="137" spans="1:19" s="244" customFormat="1" ht="12.75" customHeight="1" x14ac:dyDescent="0.2">
      <c r="A137" s="164"/>
      <c r="B137" s="36"/>
      <c r="C137" s="36"/>
      <c r="D137" s="25"/>
      <c r="E137" s="118"/>
      <c r="F137" s="949" t="str">
        <f>Translations!$B$210</f>
        <v>Atsauce uz ārējām datnēm (attiecīgā gadījumā)</v>
      </c>
      <c r="G137" s="949"/>
      <c r="H137" s="949"/>
      <c r="I137" s="949"/>
      <c r="J137" s="949"/>
      <c r="K137" s="900"/>
      <c r="L137" s="900"/>
      <c r="M137" s="900"/>
      <c r="N137" s="900"/>
      <c r="O137" s="173"/>
      <c r="P137" s="245"/>
      <c r="Q137" s="245"/>
      <c r="R137" s="245"/>
      <c r="S137" s="245"/>
    </row>
    <row r="138" spans="1:19" s="244" customFormat="1" ht="5.0999999999999996" customHeight="1" thickBot="1" x14ac:dyDescent="0.25">
      <c r="A138" s="164"/>
      <c r="B138" s="36"/>
      <c r="C138" s="36"/>
      <c r="D138" s="25"/>
      <c r="E138" s="36"/>
      <c r="F138" s="36"/>
      <c r="G138" s="36"/>
      <c r="H138" s="36"/>
      <c r="I138" s="36"/>
      <c r="J138" s="36"/>
      <c r="K138" s="36"/>
      <c r="L138" s="36"/>
      <c r="M138" s="36"/>
      <c r="N138" s="36"/>
      <c r="O138" s="173"/>
      <c r="P138" s="245"/>
      <c r="Q138" s="245"/>
      <c r="R138" s="245"/>
      <c r="S138" s="245"/>
    </row>
    <row r="139" spans="1:19" s="244" customFormat="1" ht="12.75" customHeight="1" x14ac:dyDescent="0.2">
      <c r="A139" s="164"/>
      <c r="B139" s="36"/>
      <c r="C139" s="36"/>
      <c r="D139" s="185" t="s">
        <v>29</v>
      </c>
      <c r="E139" s="1002" t="str">
        <f>Translations!$B$258</f>
        <v>Vai ir ievērota hierarhiskā kārtība?</v>
      </c>
      <c r="F139" s="1002"/>
      <c r="G139" s="1002"/>
      <c r="H139" s="1099"/>
      <c r="I139" s="260"/>
      <c r="J139" s="256" t="str">
        <f>Translations!$B$259</f>
        <v xml:space="preserve"> Ja nav, kāpēc nav?</v>
      </c>
      <c r="K139" s="926"/>
      <c r="L139" s="927"/>
      <c r="M139" s="927"/>
      <c r="N139" s="941"/>
      <c r="O139" s="173"/>
      <c r="P139" s="245"/>
      <c r="Q139" s="245"/>
      <c r="R139" s="245"/>
      <c r="S139" s="251" t="b">
        <f>AND(I139&lt;&gt;"",I139=FALSE)</f>
        <v>0</v>
      </c>
    </row>
    <row r="140" spans="1:19" s="244" customFormat="1" ht="5.0999999999999996" customHeight="1" x14ac:dyDescent="0.2">
      <c r="A140" s="164"/>
      <c r="B140" s="36"/>
      <c r="C140" s="36"/>
      <c r="D140" s="36"/>
      <c r="E140" s="432"/>
      <c r="F140" s="432"/>
      <c r="G140" s="432"/>
      <c r="H140" s="432"/>
      <c r="I140" s="432"/>
      <c r="J140" s="432"/>
      <c r="K140" s="432"/>
      <c r="L140" s="432"/>
      <c r="M140" s="432"/>
      <c r="N140" s="432"/>
      <c r="O140" s="173"/>
      <c r="P140" s="245"/>
      <c r="Q140" s="245"/>
      <c r="R140" s="245"/>
      <c r="S140" s="253"/>
    </row>
    <row r="141" spans="1:19" s="244" customFormat="1" ht="12.75" customHeight="1" x14ac:dyDescent="0.2">
      <c r="A141" s="164"/>
      <c r="B141" s="36"/>
      <c r="C141" s="36"/>
      <c r="D141" s="12"/>
      <c r="E141" s="12"/>
      <c r="F141" s="714" t="str">
        <f>Translations!$B$264</f>
        <v>Sīkākas ziņas par jebkādām atkāpēm no hierarhijas</v>
      </c>
      <c r="G141" s="714"/>
      <c r="H141" s="714"/>
      <c r="I141" s="714"/>
      <c r="J141" s="714"/>
      <c r="K141" s="714"/>
      <c r="L141" s="714"/>
      <c r="M141" s="714"/>
      <c r="N141" s="714"/>
      <c r="O141" s="173"/>
      <c r="P141" s="245"/>
      <c r="Q141" s="245"/>
      <c r="R141" s="245"/>
      <c r="S141" s="253"/>
    </row>
    <row r="142" spans="1:19" s="244" customFormat="1" ht="25.5" customHeight="1" thickBot="1" x14ac:dyDescent="0.25">
      <c r="A142" s="164"/>
      <c r="B142" s="36"/>
      <c r="C142" s="36"/>
      <c r="D142" s="12"/>
      <c r="E142" s="12"/>
      <c r="F142" s="1037"/>
      <c r="G142" s="1038"/>
      <c r="H142" s="1038"/>
      <c r="I142" s="1038"/>
      <c r="J142" s="1038"/>
      <c r="K142" s="1038"/>
      <c r="L142" s="1038"/>
      <c r="M142" s="1038"/>
      <c r="N142" s="1039"/>
      <c r="O142" s="173"/>
      <c r="P142" s="245"/>
      <c r="Q142" s="245"/>
      <c r="R142" s="245"/>
      <c r="S142" s="273" t="b">
        <f>S139</f>
        <v>0</v>
      </c>
    </row>
    <row r="143" spans="1:19" s="244" customFormat="1" ht="5.0999999999999996" customHeight="1" x14ac:dyDescent="0.2">
      <c r="A143" s="164"/>
      <c r="B143" s="36"/>
      <c r="C143" s="36"/>
      <c r="D143" s="25"/>
      <c r="E143" s="36"/>
      <c r="F143" s="36"/>
      <c r="G143" s="36"/>
      <c r="H143" s="36"/>
      <c r="I143" s="36"/>
      <c r="J143" s="36"/>
      <c r="K143" s="36"/>
      <c r="L143" s="36"/>
      <c r="M143" s="36"/>
      <c r="N143" s="36"/>
      <c r="O143" s="173"/>
      <c r="P143" s="245"/>
      <c r="Q143" s="245"/>
      <c r="R143" s="245"/>
      <c r="S143" s="245"/>
    </row>
    <row r="144" spans="1:19" x14ac:dyDescent="0.2">
      <c r="B144" s="176"/>
      <c r="C144" s="176"/>
      <c r="D144" s="176"/>
      <c r="E144" s="1100" t="str">
        <f>IF(L121=EUConst_Relevant,HYPERLINK(Q144,EUconst_MsgBackToSheetF),"")</f>
        <v/>
      </c>
      <c r="F144" s="1101"/>
      <c r="G144" s="1101"/>
      <c r="H144" s="1101"/>
      <c r="I144" s="1101"/>
      <c r="J144" s="1101"/>
      <c r="K144" s="1101"/>
      <c r="L144" s="1101"/>
      <c r="M144" s="1101"/>
      <c r="N144" s="1102"/>
      <c r="O144" s="173"/>
      <c r="P144" s="186" t="s">
        <v>276</v>
      </c>
      <c r="Q144" s="188" t="str">
        <f>Q123</f>
        <v/>
      </c>
    </row>
    <row r="145" spans="1:19" x14ac:dyDescent="0.2">
      <c r="B145" s="184"/>
      <c r="C145" s="184"/>
      <c r="D145" s="184"/>
      <c r="E145" s="184"/>
      <c r="F145" s="184"/>
      <c r="G145" s="184"/>
      <c r="H145" s="184"/>
      <c r="I145" s="184"/>
      <c r="J145" s="184"/>
      <c r="K145" s="184"/>
      <c r="L145" s="184"/>
      <c r="M145" s="184"/>
      <c r="N145" s="184"/>
      <c r="O145" s="173"/>
    </row>
    <row r="146" spans="1:19" ht="15.75" x14ac:dyDescent="0.25">
      <c r="B146" s="176"/>
      <c r="C146" s="182" t="s">
        <v>247</v>
      </c>
      <c r="D146" s="1109" t="str">
        <f>Translations!$B$426</f>
        <v>Dolomītkaļķi</v>
      </c>
      <c r="E146" s="1109"/>
      <c r="F146" s="1109"/>
      <c r="G146" s="1109"/>
      <c r="H146" s="1109"/>
      <c r="I146" s="1109"/>
      <c r="J146" s="1109"/>
      <c r="K146" s="1109"/>
      <c r="L146" s="1109"/>
      <c r="M146" s="1109"/>
      <c r="N146" s="1109"/>
      <c r="O146" s="173"/>
      <c r="P146" s="174"/>
    </row>
    <row r="147" spans="1:19" ht="5.0999999999999996" customHeight="1" x14ac:dyDescent="0.2">
      <c r="B147" s="176"/>
      <c r="C147" s="176"/>
      <c r="D147" s="176"/>
      <c r="E147" s="176"/>
      <c r="F147" s="176"/>
      <c r="G147" s="176"/>
      <c r="H147" s="176"/>
      <c r="I147" s="176"/>
      <c r="J147" s="176"/>
      <c r="K147" s="176"/>
      <c r="L147" s="176"/>
      <c r="M147" s="173"/>
      <c r="N147" s="173"/>
      <c r="O147" s="173"/>
      <c r="P147" s="174"/>
    </row>
    <row r="148" spans="1:19" ht="15" x14ac:dyDescent="0.25">
      <c r="B148" s="176"/>
      <c r="C148" s="183"/>
      <c r="D148" s="1117" t="str">
        <f>Translations!$B$508</f>
        <v>Rīks dolomītkaļķu apakšiekārtu vēsturisko darbības līmeņu aprēķināšanai</v>
      </c>
      <c r="E148" s="1106"/>
      <c r="F148" s="1106"/>
      <c r="G148" s="1106"/>
      <c r="H148" s="1106"/>
      <c r="I148" s="1106"/>
      <c r="J148" s="1106"/>
      <c r="K148" s="1106"/>
      <c r="L148" s="1106"/>
      <c r="M148" s="1106"/>
      <c r="N148" s="1106"/>
      <c r="O148" s="173"/>
      <c r="P148" s="174"/>
    </row>
    <row r="149" spans="1:19" ht="5.0999999999999996" customHeight="1" thickBot="1" x14ac:dyDescent="0.25">
      <c r="B149" s="176"/>
      <c r="C149" s="176"/>
      <c r="D149" s="176"/>
      <c r="E149" s="176"/>
      <c r="F149" s="176"/>
      <c r="G149" s="176"/>
      <c r="H149" s="176"/>
      <c r="I149" s="176"/>
      <c r="J149" s="176"/>
      <c r="K149" s="176"/>
      <c r="L149" s="176"/>
      <c r="M149" s="173"/>
      <c r="N149" s="173"/>
      <c r="O149" s="173"/>
      <c r="P149" s="174"/>
    </row>
    <row r="150" spans="1:19" ht="15.75" thickBot="1" x14ac:dyDescent="0.3">
      <c r="B150" s="176"/>
      <c r="C150" s="176"/>
      <c r="D150" s="185" t="s">
        <v>26</v>
      </c>
      <c r="E150" s="1105" t="str">
        <f>Translations!$B$435</f>
        <v>Šā rīka relevantums jūsu iekārtai:</v>
      </c>
      <c r="F150" s="1105"/>
      <c r="G150" s="1105"/>
      <c r="H150" s="1105"/>
      <c r="I150" s="1105"/>
      <c r="J150" s="1105"/>
      <c r="K150" s="1110"/>
      <c r="L150" s="1111" t="str">
        <f>IF(CNTR_ExistSubInstEntries,IF(COUNTIF(CNTR_SubInstListNames,INDEX(EUconst_BMlistNames,MATCH(Q150,EUconst_BMlistMainNumberOfBM,0)))&gt;0,EUConst_Relevant,EUConst_NotRelevant),"")</f>
        <v/>
      </c>
      <c r="M150" s="1112"/>
      <c r="N150" s="1113"/>
      <c r="O150" s="173"/>
      <c r="P150" s="186" t="s">
        <v>275</v>
      </c>
      <c r="Q150" s="187">
        <v>13</v>
      </c>
      <c r="S150" s="314" t="b">
        <f>L150=EUConst_NotRelevant</f>
        <v>0</v>
      </c>
    </row>
    <row r="151" spans="1:19" x14ac:dyDescent="0.2">
      <c r="B151" s="176"/>
      <c r="C151" s="176"/>
      <c r="D151" s="184"/>
      <c r="E151" s="1103" t="str">
        <f>Translations!$B$436</f>
        <v>Šis ziņojums tiek automātiski ģenerēts, balstoties uz datiem, ko ievadījāt lapas “C_InstallationDescription” I iedaļā.</v>
      </c>
      <c r="F151" s="1104"/>
      <c r="G151" s="1104"/>
      <c r="H151" s="1104"/>
      <c r="I151" s="1104"/>
      <c r="J151" s="1104"/>
      <c r="K151" s="1104"/>
      <c r="L151" s="1104"/>
      <c r="M151" s="1104"/>
      <c r="N151" s="1104"/>
      <c r="O151" s="173"/>
      <c r="P151" s="174"/>
    </row>
    <row r="152" spans="1:19" x14ac:dyDescent="0.2">
      <c r="B152" s="176"/>
      <c r="C152" s="176"/>
      <c r="D152" s="176"/>
      <c r="E152" s="1100" t="str">
        <f>IF(L150=EUConst_Relevant,HYPERLINK(Q152,EUconst_MsgBackToSheetF),"")</f>
        <v/>
      </c>
      <c r="F152" s="1101"/>
      <c r="G152" s="1101"/>
      <c r="H152" s="1101"/>
      <c r="I152" s="1101"/>
      <c r="J152" s="1101"/>
      <c r="K152" s="1101"/>
      <c r="L152" s="1101"/>
      <c r="M152" s="1101"/>
      <c r="N152" s="1102"/>
      <c r="O152" s="173"/>
      <c r="P152" s="186" t="s">
        <v>276</v>
      </c>
      <c r="Q152" s="188" t="str">
        <f>IF(ISNUMBER(MATCH(Q150,CNTR_SubInstListBMnumbers,0)),"#JUMP_F"&amp;MATCH(Q150,CNTR_SubInstListBMnumbers,0),"")</f>
        <v/>
      </c>
    </row>
    <row r="153" spans="1:19" ht="5.0999999999999996" customHeight="1" x14ac:dyDescent="0.2">
      <c r="B153" s="176"/>
      <c r="C153" s="176"/>
      <c r="D153" s="176"/>
      <c r="E153" s="176"/>
      <c r="F153" s="176"/>
      <c r="G153" s="176"/>
      <c r="H153" s="176"/>
      <c r="I153" s="176"/>
      <c r="J153" s="176"/>
      <c r="K153" s="176"/>
      <c r="L153" s="176"/>
      <c r="M153" s="173"/>
      <c r="N153" s="173"/>
      <c r="O153" s="173"/>
      <c r="P153" s="174"/>
    </row>
    <row r="154" spans="1:19" s="244" customFormat="1" ht="12.75" customHeight="1" x14ac:dyDescent="0.2">
      <c r="A154" s="164"/>
      <c r="B154" s="36"/>
      <c r="C154" s="36"/>
      <c r="D154" s="185" t="s">
        <v>27</v>
      </c>
      <c r="E154" s="1105" t="str">
        <f>Translations!$B$249</f>
        <v>Informācija par izmantoto metodiku</v>
      </c>
      <c r="F154" s="1106"/>
      <c r="G154" s="1106"/>
      <c r="H154" s="1106"/>
      <c r="I154" s="1106"/>
      <c r="J154" s="1106"/>
      <c r="K154" s="1106"/>
      <c r="L154" s="1106"/>
      <c r="M154" s="1106"/>
      <c r="N154" s="1106"/>
      <c r="O154" s="173"/>
      <c r="P154" s="245"/>
      <c r="Q154" s="245"/>
      <c r="R154" s="245"/>
      <c r="S154" s="245"/>
    </row>
    <row r="155" spans="1:19" s="244" customFormat="1" ht="12.75" customHeight="1" x14ac:dyDescent="0.2">
      <c r="A155" s="164"/>
      <c r="B155" s="36"/>
      <c r="C155" s="36"/>
      <c r="D155" s="25"/>
      <c r="E155" s="768" t="str">
        <f>Translations!$B$506</f>
        <v>Tālāk atzīmējiet kaļķu raksturlielumiem (CaO un MgO saturs) izmantoto datu avotu saskaņā ar FAR VII pielikuma 4.6. iedaļu.</v>
      </c>
      <c r="F155" s="769"/>
      <c r="G155" s="769"/>
      <c r="H155" s="769"/>
      <c r="I155" s="769"/>
      <c r="J155" s="769"/>
      <c r="K155" s="769"/>
      <c r="L155" s="769"/>
      <c r="M155" s="769"/>
      <c r="N155" s="769"/>
      <c r="O155" s="173"/>
      <c r="P155" s="245"/>
      <c r="Q155" s="245"/>
      <c r="R155" s="245"/>
      <c r="S155" s="245"/>
    </row>
    <row r="156" spans="1:19" s="244" customFormat="1" ht="25.5" customHeight="1" x14ac:dyDescent="0.2">
      <c r="A156" s="164"/>
      <c r="B156" s="36"/>
      <c r="C156" s="36"/>
      <c r="D156" s="25"/>
      <c r="E156" s="768" t="str">
        <f>Translations!$B$253</f>
        <v>Tā kā var būt vairāk nekā viens datu avots, veidnē var norādīt līdz trīs avotiem. Ja izmantoti vēl citi avoti, norādiet trīs galvenos avotus un citas ziņas sniedziet metodikas aprakstā.</v>
      </c>
      <c r="F156" s="769"/>
      <c r="G156" s="769"/>
      <c r="H156" s="769"/>
      <c r="I156" s="769"/>
      <c r="J156" s="769"/>
      <c r="K156" s="769"/>
      <c r="L156" s="769"/>
      <c r="M156" s="769"/>
      <c r="N156" s="769"/>
      <c r="O156" s="173"/>
      <c r="P156" s="245"/>
      <c r="Q156" s="245"/>
      <c r="R156" s="245"/>
      <c r="S156" s="245"/>
    </row>
    <row r="157" spans="1:19" s="264" customFormat="1" ht="25.5" customHeight="1" x14ac:dyDescent="0.2">
      <c r="A157" s="263"/>
      <c r="B157" s="119"/>
      <c r="C157" s="36"/>
      <c r="D157" s="120"/>
      <c r="E157" s="121"/>
      <c r="F157" s="121"/>
      <c r="G157" s="121"/>
      <c r="H157" s="121"/>
      <c r="I157" s="918" t="str">
        <f>Translations!$B$254</f>
        <v>Datu avots</v>
      </c>
      <c r="J157" s="918"/>
      <c r="K157" s="918" t="str">
        <f>Translations!$B$255</f>
        <v>Cits datu avots (attiecīgā gadījumā)</v>
      </c>
      <c r="L157" s="918"/>
      <c r="M157" s="918" t="str">
        <f>Translations!$B$255</f>
        <v>Cits datu avots (attiecīgā gadījumā)</v>
      </c>
      <c r="N157" s="918"/>
      <c r="O157" s="173"/>
      <c r="P157" s="262"/>
      <c r="Q157" s="262"/>
      <c r="R157" s="262"/>
      <c r="S157" s="262"/>
    </row>
    <row r="158" spans="1:19" s="244" customFormat="1" ht="12.75" customHeight="1" x14ac:dyDescent="0.2">
      <c r="A158" s="164"/>
      <c r="B158" s="36"/>
      <c r="C158" s="36"/>
      <c r="D158" s="25"/>
      <c r="E158" s="118"/>
      <c r="F158" s="924" t="str">
        <f>Translations!$B$507</f>
        <v>Dati par sastāvu</v>
      </c>
      <c r="G158" s="924"/>
      <c r="H158" s="925"/>
      <c r="I158" s="926"/>
      <c r="J158" s="927"/>
      <c r="K158" s="928"/>
      <c r="L158" s="929"/>
      <c r="M158" s="928"/>
      <c r="N158" s="945"/>
      <c r="O158" s="173"/>
      <c r="P158" s="245"/>
      <c r="Q158" s="245"/>
      <c r="R158" s="245"/>
      <c r="S158" s="245"/>
    </row>
    <row r="159" spans="1:19" ht="5.0999999999999996" customHeight="1" x14ac:dyDescent="0.2">
      <c r="B159" s="176"/>
      <c r="C159" s="176"/>
      <c r="D159" s="176"/>
      <c r="E159" s="176"/>
      <c r="F159" s="176"/>
      <c r="G159" s="176"/>
      <c r="H159" s="176"/>
      <c r="I159" s="176"/>
      <c r="J159" s="176"/>
      <c r="K159" s="176"/>
      <c r="L159" s="176"/>
      <c r="M159" s="173"/>
      <c r="N159" s="173"/>
      <c r="O159" s="173"/>
      <c r="P159" s="174"/>
    </row>
    <row r="160" spans="1:19" s="244" customFormat="1" ht="12.75" customHeight="1" x14ac:dyDescent="0.2">
      <c r="A160" s="164"/>
      <c r="B160" s="36"/>
      <c r="C160" s="36"/>
      <c r="D160" s="185" t="s">
        <v>28</v>
      </c>
      <c r="E160" s="1105" t="str">
        <f>Translations!$B$504</f>
        <v>Sīkāks apraksts</v>
      </c>
      <c r="F160" s="1106"/>
      <c r="G160" s="1106"/>
      <c r="H160" s="1106"/>
      <c r="I160" s="1106"/>
      <c r="J160" s="1106"/>
      <c r="K160" s="1106"/>
      <c r="L160" s="1106"/>
      <c r="M160" s="1106"/>
      <c r="N160" s="1106"/>
      <c r="O160" s="173"/>
      <c r="P160" s="245"/>
      <c r="Q160" s="245"/>
      <c r="R160" s="245"/>
      <c r="S160" s="245"/>
    </row>
    <row r="161" spans="1:19" s="244" customFormat="1" ht="5.0999999999999996" customHeight="1" x14ac:dyDescent="0.2">
      <c r="A161" s="164"/>
      <c r="B161" s="36"/>
      <c r="C161" s="36"/>
      <c r="D161" s="185"/>
      <c r="E161" s="185"/>
      <c r="F161" s="185"/>
      <c r="G161" s="185"/>
      <c r="H161" s="185"/>
      <c r="I161" s="185"/>
      <c r="J161" s="185"/>
      <c r="K161" s="185"/>
      <c r="L161" s="185"/>
      <c r="M161" s="185"/>
      <c r="N161" s="185"/>
      <c r="O161" s="173"/>
      <c r="P161" s="245"/>
      <c r="Q161" s="245"/>
      <c r="R161" s="245"/>
      <c r="S161" s="245"/>
    </row>
    <row r="162" spans="1:19" s="244" customFormat="1" ht="12.75" customHeight="1" x14ac:dyDescent="0.2">
      <c r="A162" s="164"/>
      <c r="B162" s="36"/>
      <c r="C162" s="36"/>
      <c r="D162" s="25"/>
      <c r="E162" s="1107" t="str">
        <f>IF(L150=EUConst_Relevant,HYPERLINK("#" &amp; Q162,EUConst_MsgDescription),"")</f>
        <v/>
      </c>
      <c r="F162" s="1107"/>
      <c r="G162" s="1107"/>
      <c r="H162" s="1107"/>
      <c r="I162" s="1107"/>
      <c r="J162" s="1107"/>
      <c r="K162" s="1107"/>
      <c r="L162" s="1107"/>
      <c r="M162" s="1107"/>
      <c r="N162" s="1107"/>
      <c r="O162" s="173"/>
      <c r="P162" s="22" t="s">
        <v>172</v>
      </c>
      <c r="Q162" s="371" t="str">
        <f>"#"&amp;ADDRESS(ROW($C$10),COLUMN($C$10))</f>
        <v>#$C$10</v>
      </c>
      <c r="R162" s="245"/>
      <c r="S162" s="245"/>
    </row>
    <row r="163" spans="1:19" s="244" customFormat="1" ht="5.0999999999999996" customHeight="1" x14ac:dyDescent="0.2">
      <c r="A163" s="164"/>
      <c r="B163" s="36"/>
      <c r="C163" s="36"/>
      <c r="D163" s="185"/>
      <c r="E163" s="185"/>
      <c r="F163" s="185"/>
      <c r="G163" s="185"/>
      <c r="H163" s="185"/>
      <c r="I163" s="185"/>
      <c r="J163" s="185"/>
      <c r="K163" s="185"/>
      <c r="L163" s="185"/>
      <c r="M163" s="185"/>
      <c r="N163" s="185"/>
      <c r="O163" s="173"/>
      <c r="P163" s="139"/>
      <c r="Q163" s="245"/>
      <c r="R163" s="245"/>
      <c r="S163" s="245"/>
    </row>
    <row r="164" spans="1:19" s="244" customFormat="1" ht="38.25" customHeight="1" x14ac:dyDescent="0.2">
      <c r="A164" s="164"/>
      <c r="B164" s="36"/>
      <c r="C164" s="36"/>
      <c r="D164" s="24"/>
      <c r="E164" s="998"/>
      <c r="F164" s="999"/>
      <c r="G164" s="999"/>
      <c r="H164" s="999"/>
      <c r="I164" s="999"/>
      <c r="J164" s="999"/>
      <c r="K164" s="999"/>
      <c r="L164" s="999"/>
      <c r="M164" s="999"/>
      <c r="N164" s="1000"/>
      <c r="O164" s="173"/>
      <c r="P164" s="245"/>
      <c r="Q164" s="245"/>
      <c r="R164" s="245"/>
      <c r="S164" s="245"/>
    </row>
    <row r="165" spans="1:19" s="244" customFormat="1" ht="5.0999999999999996" customHeight="1" x14ac:dyDescent="0.2">
      <c r="A165" s="164"/>
      <c r="B165" s="36"/>
      <c r="C165" s="36"/>
      <c r="D165" s="25"/>
      <c r="E165" s="36"/>
      <c r="F165" s="36"/>
      <c r="G165" s="36"/>
      <c r="H165" s="36"/>
      <c r="I165" s="36"/>
      <c r="J165" s="36"/>
      <c r="K165" s="36"/>
      <c r="L165" s="36"/>
      <c r="M165" s="36"/>
      <c r="N165" s="36"/>
      <c r="O165" s="173"/>
      <c r="P165" s="245"/>
      <c r="Q165" s="245"/>
      <c r="R165" s="245"/>
      <c r="S165" s="245"/>
    </row>
    <row r="166" spans="1:19" s="244" customFormat="1" ht="12.75" customHeight="1" x14ac:dyDescent="0.2">
      <c r="A166" s="164"/>
      <c r="B166" s="36"/>
      <c r="C166" s="36"/>
      <c r="D166" s="25"/>
      <c r="E166" s="118"/>
      <c r="F166" s="949" t="str">
        <f>Translations!$B$210</f>
        <v>Atsauce uz ārējām datnēm (attiecīgā gadījumā)</v>
      </c>
      <c r="G166" s="949"/>
      <c r="H166" s="949"/>
      <c r="I166" s="949"/>
      <c r="J166" s="949"/>
      <c r="K166" s="900"/>
      <c r="L166" s="900"/>
      <c r="M166" s="900"/>
      <c r="N166" s="900"/>
      <c r="O166" s="173"/>
      <c r="P166" s="245"/>
      <c r="Q166" s="245"/>
      <c r="R166" s="245"/>
      <c r="S166" s="245"/>
    </row>
    <row r="167" spans="1:19" s="244" customFormat="1" ht="5.0999999999999996" customHeight="1" thickBot="1" x14ac:dyDescent="0.25">
      <c r="A167" s="164"/>
      <c r="B167" s="36"/>
      <c r="C167" s="36"/>
      <c r="D167" s="25"/>
      <c r="E167" s="36"/>
      <c r="F167" s="36"/>
      <c r="G167" s="36"/>
      <c r="H167" s="36"/>
      <c r="I167" s="36"/>
      <c r="J167" s="36"/>
      <c r="K167" s="36"/>
      <c r="L167" s="36"/>
      <c r="M167" s="36"/>
      <c r="N167" s="36"/>
      <c r="O167" s="173"/>
      <c r="P167" s="245"/>
      <c r="Q167" s="245"/>
      <c r="R167" s="245"/>
      <c r="S167" s="245"/>
    </row>
    <row r="168" spans="1:19" s="244" customFormat="1" ht="12.75" customHeight="1" x14ac:dyDescent="0.2">
      <c r="A168" s="164"/>
      <c r="B168" s="36"/>
      <c r="C168" s="36"/>
      <c r="D168" s="185" t="s">
        <v>29</v>
      </c>
      <c r="E168" s="1002" t="str">
        <f>Translations!$B$258</f>
        <v>Vai ir ievērota hierarhiskā kārtība?</v>
      </c>
      <c r="F168" s="1002"/>
      <c r="G168" s="1002"/>
      <c r="H168" s="1099"/>
      <c r="I168" s="260"/>
      <c r="J168" s="256" t="str">
        <f>Translations!$B$259</f>
        <v xml:space="preserve"> Ja nav, kāpēc nav?</v>
      </c>
      <c r="K168" s="926"/>
      <c r="L168" s="927"/>
      <c r="M168" s="927"/>
      <c r="N168" s="941"/>
      <c r="O168" s="173"/>
      <c r="P168" s="245"/>
      <c r="Q168" s="245"/>
      <c r="R168" s="245"/>
      <c r="S168" s="251" t="b">
        <f>AND(I168&lt;&gt;"",I168=FALSE)</f>
        <v>0</v>
      </c>
    </row>
    <row r="169" spans="1:19" s="244" customFormat="1" ht="5.0999999999999996" customHeight="1" x14ac:dyDescent="0.2">
      <c r="A169" s="164"/>
      <c r="B169" s="36"/>
      <c r="C169" s="36"/>
      <c r="D169" s="36"/>
      <c r="E169" s="432"/>
      <c r="F169" s="432"/>
      <c r="G169" s="432"/>
      <c r="H169" s="432"/>
      <c r="I169" s="432"/>
      <c r="J169" s="432"/>
      <c r="K169" s="432"/>
      <c r="L169" s="432"/>
      <c r="M169" s="432"/>
      <c r="N169" s="432"/>
      <c r="O169" s="173"/>
      <c r="P169" s="245"/>
      <c r="Q169" s="245"/>
      <c r="R169" s="245"/>
      <c r="S169" s="253"/>
    </row>
    <row r="170" spans="1:19" s="244" customFormat="1" ht="12.75" customHeight="1" x14ac:dyDescent="0.2">
      <c r="A170" s="164"/>
      <c r="B170" s="36"/>
      <c r="C170" s="36"/>
      <c r="D170" s="12"/>
      <c r="E170" s="12"/>
      <c r="F170" s="714" t="str">
        <f>Translations!$B$264</f>
        <v>Sīkākas ziņas par jebkādām atkāpēm no hierarhijas</v>
      </c>
      <c r="G170" s="714"/>
      <c r="H170" s="714"/>
      <c r="I170" s="714"/>
      <c r="J170" s="714"/>
      <c r="K170" s="714"/>
      <c r="L170" s="714"/>
      <c r="M170" s="714"/>
      <c r="N170" s="714"/>
      <c r="O170" s="173"/>
      <c r="P170" s="245"/>
      <c r="Q170" s="245"/>
      <c r="R170" s="245"/>
      <c r="S170" s="253"/>
    </row>
    <row r="171" spans="1:19" s="244" customFormat="1" ht="25.5" customHeight="1" thickBot="1" x14ac:dyDescent="0.25">
      <c r="A171" s="164"/>
      <c r="B171" s="36"/>
      <c r="C171" s="36"/>
      <c r="D171" s="12"/>
      <c r="E171" s="12"/>
      <c r="F171" s="1037"/>
      <c r="G171" s="1038"/>
      <c r="H171" s="1038"/>
      <c r="I171" s="1038"/>
      <c r="J171" s="1038"/>
      <c r="K171" s="1038"/>
      <c r="L171" s="1038"/>
      <c r="M171" s="1038"/>
      <c r="N171" s="1039"/>
      <c r="O171" s="173"/>
      <c r="P171" s="245"/>
      <c r="Q171" s="245"/>
      <c r="R171" s="245"/>
      <c r="S171" s="273" t="b">
        <f>S168</f>
        <v>0</v>
      </c>
    </row>
    <row r="172" spans="1:19" ht="5.0999999999999996" customHeight="1" x14ac:dyDescent="0.2">
      <c r="B172" s="176"/>
      <c r="C172" s="176"/>
      <c r="D172" s="176"/>
      <c r="E172" s="176"/>
      <c r="F172" s="176"/>
      <c r="G172" s="176"/>
      <c r="H172" s="176"/>
      <c r="I172" s="176"/>
      <c r="J172" s="176"/>
      <c r="K172" s="176"/>
      <c r="L172" s="176"/>
      <c r="M172" s="173"/>
      <c r="N172" s="173"/>
      <c r="O172" s="173"/>
      <c r="P172" s="174"/>
    </row>
    <row r="173" spans="1:19" x14ac:dyDescent="0.2">
      <c r="B173" s="176"/>
      <c r="C173" s="176"/>
      <c r="D173" s="176"/>
      <c r="E173" s="1100" t="str">
        <f>IF(L150=EUConst_Relevant,HYPERLINK(Q173,EUconst_MsgBackToSheetF),"")</f>
        <v/>
      </c>
      <c r="F173" s="1101"/>
      <c r="G173" s="1101"/>
      <c r="H173" s="1101"/>
      <c r="I173" s="1101"/>
      <c r="J173" s="1101"/>
      <c r="K173" s="1101"/>
      <c r="L173" s="1101"/>
      <c r="M173" s="1101"/>
      <c r="N173" s="1102"/>
      <c r="O173" s="173"/>
      <c r="P173" s="186" t="s">
        <v>276</v>
      </c>
      <c r="Q173" s="188" t="str">
        <f>Q152</f>
        <v/>
      </c>
    </row>
    <row r="174" spans="1:19" x14ac:dyDescent="0.2">
      <c r="B174" s="184"/>
      <c r="C174" s="184"/>
      <c r="D174" s="184"/>
      <c r="E174" s="184"/>
      <c r="F174" s="184"/>
      <c r="G174" s="184"/>
      <c r="H174" s="184"/>
      <c r="I174" s="184"/>
      <c r="J174" s="184"/>
      <c r="K174" s="184"/>
      <c r="L174" s="184"/>
      <c r="M174" s="184"/>
      <c r="N174" s="184"/>
      <c r="O174" s="173"/>
    </row>
    <row r="175" spans="1:19" ht="15.75" x14ac:dyDescent="0.25">
      <c r="B175" s="176"/>
      <c r="C175" s="182" t="s">
        <v>248</v>
      </c>
      <c r="D175" s="1109" t="str">
        <f>Translations!$B$427</f>
        <v>Tvaika krekings</v>
      </c>
      <c r="E175" s="1109"/>
      <c r="F175" s="1109"/>
      <c r="G175" s="1109"/>
      <c r="H175" s="1109"/>
      <c r="I175" s="1109"/>
      <c r="J175" s="1109"/>
      <c r="K175" s="1109"/>
      <c r="L175" s="1109"/>
      <c r="M175" s="1109"/>
      <c r="N175" s="1109"/>
      <c r="O175" s="173"/>
      <c r="P175" s="174"/>
    </row>
    <row r="176" spans="1:19" ht="5.0999999999999996" customHeight="1" x14ac:dyDescent="0.2">
      <c r="B176" s="176"/>
      <c r="C176" s="176"/>
      <c r="D176" s="176"/>
      <c r="E176" s="176"/>
      <c r="F176" s="176"/>
      <c r="G176" s="176"/>
      <c r="H176" s="176"/>
      <c r="I176" s="176"/>
      <c r="J176" s="176"/>
      <c r="K176" s="176"/>
      <c r="L176" s="176"/>
      <c r="M176" s="173"/>
      <c r="N176" s="173"/>
      <c r="O176" s="173"/>
      <c r="P176" s="174"/>
    </row>
    <row r="177" spans="1:19" ht="15" x14ac:dyDescent="0.25">
      <c r="B177" s="176"/>
      <c r="C177" s="183">
        <v>1</v>
      </c>
      <c r="D177" s="1117" t="str">
        <f>Translations!$B$509</f>
        <v>Rīks tvaika krekinga apakšiekārtu vēsturisko darbības līmeņu aprēķināšanai</v>
      </c>
      <c r="E177" s="1106"/>
      <c r="F177" s="1106"/>
      <c r="G177" s="1106"/>
      <c r="H177" s="1106"/>
      <c r="I177" s="1106"/>
      <c r="J177" s="1106"/>
      <c r="K177" s="1106"/>
      <c r="L177" s="1106"/>
      <c r="M177" s="1106"/>
      <c r="N177" s="1106"/>
      <c r="O177" s="173"/>
      <c r="P177" s="174"/>
    </row>
    <row r="178" spans="1:19" ht="5.0999999999999996" customHeight="1" thickBot="1" x14ac:dyDescent="0.25">
      <c r="B178" s="176"/>
      <c r="C178" s="176"/>
      <c r="D178" s="176"/>
      <c r="E178" s="176"/>
      <c r="F178" s="176"/>
      <c r="G178" s="176"/>
      <c r="H178" s="176"/>
      <c r="I178" s="176"/>
      <c r="J178" s="176"/>
      <c r="K178" s="176"/>
      <c r="L178" s="176"/>
      <c r="M178" s="173"/>
      <c r="N178" s="173"/>
      <c r="O178" s="173"/>
      <c r="P178" s="174"/>
    </row>
    <row r="179" spans="1:19" ht="15.75" thickBot="1" x14ac:dyDescent="0.3">
      <c r="B179" s="176"/>
      <c r="C179" s="176"/>
      <c r="D179" s="185" t="s">
        <v>26</v>
      </c>
      <c r="E179" s="1105" t="str">
        <f>Translations!$B$435</f>
        <v>Šā rīka relevantums jūsu iekārtai:</v>
      </c>
      <c r="F179" s="1105"/>
      <c r="G179" s="1105"/>
      <c r="H179" s="1105"/>
      <c r="I179" s="1105"/>
      <c r="J179" s="1105"/>
      <c r="K179" s="1110"/>
      <c r="L179" s="1111" t="str">
        <f>IF(CNTR_ExistSubInstEntries,IF(COUNTIF(CNTR_SubInstListNames,INDEX(EUconst_BMlistNames,MATCH(Q179,EUconst_BMlistMainNumberOfBM,0)))&gt;0,EUConst_Relevant,EUConst_NotRelevant),"")</f>
        <v/>
      </c>
      <c r="M179" s="1112"/>
      <c r="N179" s="1113"/>
      <c r="O179" s="173"/>
      <c r="P179" s="186" t="s">
        <v>275</v>
      </c>
      <c r="Q179" s="187">
        <v>42</v>
      </c>
      <c r="S179" s="314" t="b">
        <f>L179=EUConst_NotRelevant</f>
        <v>0</v>
      </c>
    </row>
    <row r="180" spans="1:19" x14ac:dyDescent="0.2">
      <c r="B180" s="176"/>
      <c r="C180" s="176"/>
      <c r="D180" s="184"/>
      <c r="E180" s="1103" t="str">
        <f>Translations!$B$436</f>
        <v>Šis ziņojums tiek automātiski ģenerēts, balstoties uz datiem, ko ievadījāt lapas “C_InstallationDescription” I iedaļā.</v>
      </c>
      <c r="F180" s="1104"/>
      <c r="G180" s="1104"/>
      <c r="H180" s="1104"/>
      <c r="I180" s="1104"/>
      <c r="J180" s="1104"/>
      <c r="K180" s="1104"/>
      <c r="L180" s="1104"/>
      <c r="M180" s="1104"/>
      <c r="N180" s="1104"/>
      <c r="O180" s="173"/>
      <c r="P180" s="174"/>
    </row>
    <row r="181" spans="1:19" x14ac:dyDescent="0.2">
      <c r="B181" s="176"/>
      <c r="C181" s="176"/>
      <c r="D181" s="176"/>
      <c r="E181" s="1100" t="str">
        <f>IF(L179=EUConst_Relevant,HYPERLINK(Q181,EUconst_MsgBackToSheetF),"")</f>
        <v/>
      </c>
      <c r="F181" s="1101"/>
      <c r="G181" s="1101"/>
      <c r="H181" s="1101"/>
      <c r="I181" s="1101"/>
      <c r="J181" s="1101"/>
      <c r="K181" s="1101"/>
      <c r="L181" s="1101"/>
      <c r="M181" s="1101"/>
      <c r="N181" s="1102"/>
      <c r="O181" s="173"/>
      <c r="P181" s="186" t="s">
        <v>276</v>
      </c>
      <c r="Q181" s="188" t="str">
        <f>IF(ISNUMBER(MATCH(Q179,CNTR_SubInstListBMnumbers,0)),"#JUMP_F"&amp;MATCH(Q179,CNTR_SubInstListBMnumbers,0),"")</f>
        <v/>
      </c>
    </row>
    <row r="182" spans="1:19" ht="5.0999999999999996" customHeight="1" x14ac:dyDescent="0.2">
      <c r="B182" s="176"/>
      <c r="C182" s="176"/>
      <c r="D182" s="176"/>
      <c r="E182" s="176"/>
      <c r="F182" s="176"/>
      <c r="G182" s="176"/>
      <c r="H182" s="176"/>
      <c r="I182" s="176"/>
      <c r="J182" s="176"/>
      <c r="K182" s="176"/>
      <c r="L182" s="176"/>
      <c r="M182" s="173"/>
      <c r="N182" s="173"/>
      <c r="O182" s="173"/>
      <c r="P182" s="174"/>
    </row>
    <row r="183" spans="1:19" x14ac:dyDescent="0.2">
      <c r="B183" s="176"/>
      <c r="C183" s="176"/>
      <c r="D183" s="185" t="s">
        <v>27</v>
      </c>
      <c r="E183" s="1105" t="str">
        <f>Translations!$B$510</f>
        <v>Dati par papildu ievadmateriāliem:</v>
      </c>
      <c r="F183" s="1106"/>
      <c r="G183" s="1106"/>
      <c r="H183" s="1106"/>
      <c r="I183" s="1106"/>
      <c r="J183" s="1106"/>
      <c r="K183" s="1106"/>
      <c r="L183" s="1106"/>
      <c r="M183" s="1106"/>
      <c r="N183" s="1106"/>
      <c r="O183" s="173"/>
      <c r="P183" s="174"/>
    </row>
    <row r="184" spans="1:19" s="244" customFormat="1" ht="12.75" customHeight="1" x14ac:dyDescent="0.2">
      <c r="A184" s="164"/>
      <c r="B184" s="36"/>
      <c r="C184" s="36"/>
      <c r="D184" s="25"/>
      <c r="E184" s="768" t="str">
        <f>Translations!$B$438</f>
        <v>Tālāk atzīmējiet papildu ievadmateriālu daudzumiem izmantoto datu avotu saskaņā ar FAR VII pielikuma 4.4. iedaļu.</v>
      </c>
      <c r="F184" s="769"/>
      <c r="G184" s="769"/>
      <c r="H184" s="769"/>
      <c r="I184" s="769"/>
      <c r="J184" s="769"/>
      <c r="K184" s="769"/>
      <c r="L184" s="769"/>
      <c r="M184" s="769"/>
      <c r="N184" s="769"/>
      <c r="O184" s="173"/>
      <c r="P184" s="245"/>
      <c r="Q184" s="245"/>
      <c r="R184" s="245"/>
      <c r="S184" s="245"/>
    </row>
    <row r="185" spans="1:19" s="244" customFormat="1" ht="25.5" customHeight="1" x14ac:dyDescent="0.2">
      <c r="A185" s="164"/>
      <c r="B185" s="36"/>
      <c r="C185" s="36"/>
      <c r="D185" s="25"/>
      <c r="E185" s="768" t="str">
        <f>Translations!$B$253</f>
        <v>Tā kā var būt vairāk nekā viens datu avots, veidnē var norādīt līdz trīs avotiem. Ja izmantoti vēl citi avoti, norādiet trīs galvenos avotus un citas ziņas sniedziet metodikas aprakstā.</v>
      </c>
      <c r="F185" s="769"/>
      <c r="G185" s="769"/>
      <c r="H185" s="769"/>
      <c r="I185" s="769"/>
      <c r="J185" s="769"/>
      <c r="K185" s="769"/>
      <c r="L185" s="769"/>
      <c r="M185" s="769"/>
      <c r="N185" s="769"/>
      <c r="O185" s="173"/>
      <c r="P185" s="245"/>
      <c r="Q185" s="245"/>
      <c r="R185" s="245"/>
      <c r="S185" s="245"/>
    </row>
    <row r="186" spans="1:19" s="264" customFormat="1" ht="25.5" customHeight="1" x14ac:dyDescent="0.2">
      <c r="A186" s="263"/>
      <c r="B186" s="119"/>
      <c r="C186" s="36"/>
      <c r="D186" s="120"/>
      <c r="E186" s="121"/>
      <c r="F186" s="121"/>
      <c r="G186" s="121"/>
      <c r="H186" s="121"/>
      <c r="I186" s="918" t="str">
        <f>Translations!$B$254</f>
        <v>Datu avots</v>
      </c>
      <c r="J186" s="918"/>
      <c r="K186" s="918" t="str">
        <f>Translations!$B$255</f>
        <v>Cits datu avots (attiecīgā gadījumā)</v>
      </c>
      <c r="L186" s="918"/>
      <c r="M186" s="918" t="str">
        <f>Translations!$B$255</f>
        <v>Cits datu avots (attiecīgā gadījumā)</v>
      </c>
      <c r="N186" s="918"/>
      <c r="O186" s="173"/>
      <c r="P186" s="262"/>
      <c r="Q186" s="262"/>
      <c r="R186" s="262"/>
      <c r="S186" s="262"/>
    </row>
    <row r="187" spans="1:19" s="244" customFormat="1" ht="12.75" customHeight="1" x14ac:dyDescent="0.2">
      <c r="A187" s="164"/>
      <c r="B187" s="36"/>
      <c r="C187" s="36"/>
      <c r="D187" s="25"/>
      <c r="E187" s="118"/>
      <c r="F187" s="924" t="str">
        <f>Translations!$B$511</f>
        <v>Ūdeņradis, etilēns un citas HVC</v>
      </c>
      <c r="G187" s="924"/>
      <c r="H187" s="925"/>
      <c r="I187" s="926"/>
      <c r="J187" s="927"/>
      <c r="K187" s="928"/>
      <c r="L187" s="929"/>
      <c r="M187" s="928"/>
      <c r="N187" s="945"/>
      <c r="O187" s="173"/>
      <c r="P187" s="245"/>
      <c r="Q187" s="245"/>
      <c r="R187" s="245"/>
      <c r="S187" s="245"/>
    </row>
    <row r="188" spans="1:19" ht="5.0999999999999996" customHeight="1" x14ac:dyDescent="0.2">
      <c r="B188" s="176"/>
      <c r="C188" s="176"/>
      <c r="D188" s="176"/>
      <c r="E188" s="176"/>
      <c r="F188" s="176"/>
      <c r="G188" s="176"/>
      <c r="H188" s="176"/>
      <c r="I188" s="176"/>
      <c r="J188" s="176"/>
      <c r="K188" s="176"/>
      <c r="L188" s="176"/>
      <c r="M188" s="173"/>
      <c r="N188" s="173"/>
      <c r="O188" s="173"/>
      <c r="P188" s="174"/>
    </row>
    <row r="189" spans="1:19" s="244" customFormat="1" ht="12.75" customHeight="1" x14ac:dyDescent="0.2">
      <c r="A189" s="164"/>
      <c r="B189" s="36"/>
      <c r="C189" s="36"/>
      <c r="D189" s="185" t="s">
        <v>28</v>
      </c>
      <c r="E189" s="1105" t="str">
        <f>Translations!$B$504</f>
        <v>Sīkāks apraksts</v>
      </c>
      <c r="F189" s="1106"/>
      <c r="G189" s="1106"/>
      <c r="H189" s="1106"/>
      <c r="I189" s="1106"/>
      <c r="J189" s="1106"/>
      <c r="K189" s="1106"/>
      <c r="L189" s="1106"/>
      <c r="M189" s="1106"/>
      <c r="N189" s="1106"/>
      <c r="O189" s="173"/>
      <c r="P189" s="245"/>
      <c r="Q189" s="245"/>
      <c r="R189" s="245"/>
      <c r="S189" s="245"/>
    </row>
    <row r="190" spans="1:19" s="244" customFormat="1" ht="5.0999999999999996" customHeight="1" x14ac:dyDescent="0.2">
      <c r="A190" s="164"/>
      <c r="B190" s="36"/>
      <c r="C190" s="36"/>
      <c r="D190" s="185"/>
      <c r="E190" s="185"/>
      <c r="F190" s="185"/>
      <c r="G190" s="185"/>
      <c r="H190" s="185"/>
      <c r="I190" s="185"/>
      <c r="J190" s="185"/>
      <c r="K190" s="185"/>
      <c r="L190" s="185"/>
      <c r="M190" s="185"/>
      <c r="N190" s="185"/>
      <c r="O190" s="173"/>
      <c r="P190" s="245"/>
      <c r="Q190" s="245"/>
      <c r="R190" s="245"/>
      <c r="S190" s="245"/>
    </row>
    <row r="191" spans="1:19" s="244" customFormat="1" ht="12.75" customHeight="1" x14ac:dyDescent="0.2">
      <c r="A191" s="164"/>
      <c r="B191" s="36"/>
      <c r="C191" s="36"/>
      <c r="D191" s="25"/>
      <c r="E191" s="1107" t="str">
        <f>IF(L179=EUConst_Relevant,HYPERLINK("#" &amp; Q191,EUConst_MsgDescription),"")</f>
        <v/>
      </c>
      <c r="F191" s="1107"/>
      <c r="G191" s="1107"/>
      <c r="H191" s="1107"/>
      <c r="I191" s="1107"/>
      <c r="J191" s="1107"/>
      <c r="K191" s="1107"/>
      <c r="L191" s="1107"/>
      <c r="M191" s="1107"/>
      <c r="N191" s="1107"/>
      <c r="O191" s="173"/>
      <c r="P191" s="22" t="s">
        <v>172</v>
      </c>
      <c r="Q191" s="371" t="str">
        <f>"#"&amp;ADDRESS(ROW($C$10),COLUMN($C$10))</f>
        <v>#$C$10</v>
      </c>
      <c r="R191" s="245"/>
      <c r="S191" s="245"/>
    </row>
    <row r="192" spans="1:19" s="244" customFormat="1" ht="5.0999999999999996" customHeight="1" x14ac:dyDescent="0.2">
      <c r="A192" s="164"/>
      <c r="B192" s="36"/>
      <c r="C192" s="36"/>
      <c r="D192" s="185"/>
      <c r="E192" s="185"/>
      <c r="F192" s="185"/>
      <c r="G192" s="185"/>
      <c r="H192" s="185"/>
      <c r="I192" s="185"/>
      <c r="J192" s="185"/>
      <c r="K192" s="185"/>
      <c r="L192" s="185"/>
      <c r="M192" s="185"/>
      <c r="N192" s="185"/>
      <c r="O192" s="173"/>
      <c r="P192" s="139"/>
      <c r="Q192" s="245"/>
      <c r="R192" s="245"/>
      <c r="S192" s="245"/>
    </row>
    <row r="193" spans="1:19" s="244" customFormat="1" ht="38.25" customHeight="1" x14ac:dyDescent="0.2">
      <c r="A193" s="164"/>
      <c r="B193" s="36"/>
      <c r="C193" s="36"/>
      <c r="D193" s="24"/>
      <c r="E193" s="998"/>
      <c r="F193" s="999"/>
      <c r="G193" s="999"/>
      <c r="H193" s="999"/>
      <c r="I193" s="999"/>
      <c r="J193" s="999"/>
      <c r="K193" s="999"/>
      <c r="L193" s="999"/>
      <c r="M193" s="999"/>
      <c r="N193" s="1000"/>
      <c r="O193" s="173"/>
      <c r="P193" s="245"/>
      <c r="Q193" s="245"/>
      <c r="R193" s="245"/>
      <c r="S193" s="245"/>
    </row>
    <row r="194" spans="1:19" s="244" customFormat="1" ht="5.0999999999999996" customHeight="1" x14ac:dyDescent="0.2">
      <c r="A194" s="164"/>
      <c r="B194" s="36"/>
      <c r="C194" s="36"/>
      <c r="D194" s="25"/>
      <c r="E194" s="36"/>
      <c r="F194" s="36"/>
      <c r="G194" s="36"/>
      <c r="H194" s="36"/>
      <c r="I194" s="36"/>
      <c r="J194" s="36"/>
      <c r="K194" s="36"/>
      <c r="L194" s="36"/>
      <c r="M194" s="36"/>
      <c r="N194" s="36"/>
      <c r="O194" s="173"/>
      <c r="P194" s="245"/>
      <c r="Q194" s="245"/>
      <c r="R194" s="245"/>
      <c r="S194" s="245"/>
    </row>
    <row r="195" spans="1:19" s="244" customFormat="1" ht="12.75" customHeight="1" x14ac:dyDescent="0.2">
      <c r="A195" s="164"/>
      <c r="B195" s="36"/>
      <c r="C195" s="36"/>
      <c r="D195" s="25"/>
      <c r="E195" s="118"/>
      <c r="F195" s="949" t="str">
        <f>Translations!$B$210</f>
        <v>Atsauce uz ārējām datnēm (attiecīgā gadījumā)</v>
      </c>
      <c r="G195" s="949"/>
      <c r="H195" s="949"/>
      <c r="I195" s="949"/>
      <c r="J195" s="949"/>
      <c r="K195" s="900"/>
      <c r="L195" s="900"/>
      <c r="M195" s="900"/>
      <c r="N195" s="900"/>
      <c r="O195" s="173"/>
      <c r="P195" s="245"/>
      <c r="Q195" s="245"/>
      <c r="R195" s="245"/>
      <c r="S195" s="245"/>
    </row>
    <row r="196" spans="1:19" s="244" customFormat="1" ht="5.0999999999999996" customHeight="1" thickBot="1" x14ac:dyDescent="0.25">
      <c r="A196" s="164"/>
      <c r="B196" s="36"/>
      <c r="C196" s="36"/>
      <c r="D196" s="25"/>
      <c r="E196" s="36"/>
      <c r="F196" s="36"/>
      <c r="G196" s="36"/>
      <c r="H196" s="36"/>
      <c r="I196" s="36"/>
      <c r="J196" s="36"/>
      <c r="K196" s="36"/>
      <c r="L196" s="36"/>
      <c r="M196" s="36"/>
      <c r="N196" s="36"/>
      <c r="O196" s="173"/>
      <c r="P196" s="245"/>
      <c r="Q196" s="245"/>
      <c r="R196" s="245"/>
      <c r="S196" s="245"/>
    </row>
    <row r="197" spans="1:19" s="244" customFormat="1" ht="12.75" customHeight="1" x14ac:dyDescent="0.2">
      <c r="A197" s="164"/>
      <c r="B197" s="36"/>
      <c r="C197" s="36"/>
      <c r="D197" s="185" t="s">
        <v>29</v>
      </c>
      <c r="E197" s="1002" t="str">
        <f>Translations!$B$258</f>
        <v>Vai ir ievērota hierarhiskā kārtība?</v>
      </c>
      <c r="F197" s="1002"/>
      <c r="G197" s="1002"/>
      <c r="H197" s="1099"/>
      <c r="I197" s="260"/>
      <c r="J197" s="256" t="str">
        <f>Translations!$B$259</f>
        <v xml:space="preserve"> Ja nav, kāpēc nav?</v>
      </c>
      <c r="K197" s="926"/>
      <c r="L197" s="927"/>
      <c r="M197" s="927"/>
      <c r="N197" s="941"/>
      <c r="O197" s="173"/>
      <c r="P197" s="245"/>
      <c r="Q197" s="245"/>
      <c r="R197" s="245"/>
      <c r="S197" s="251" t="b">
        <f>AND(I197&lt;&gt;"",I197=FALSE)</f>
        <v>0</v>
      </c>
    </row>
    <row r="198" spans="1:19" s="244" customFormat="1" ht="5.0999999999999996" customHeight="1" x14ac:dyDescent="0.2">
      <c r="A198" s="164"/>
      <c r="B198" s="36"/>
      <c r="C198" s="36"/>
      <c r="D198" s="36"/>
      <c r="E198" s="432"/>
      <c r="F198" s="432"/>
      <c r="G198" s="432"/>
      <c r="H198" s="432"/>
      <c r="I198" s="432"/>
      <c r="J198" s="432"/>
      <c r="K198" s="432"/>
      <c r="L198" s="432"/>
      <c r="M198" s="432"/>
      <c r="N198" s="432"/>
      <c r="O198" s="173"/>
      <c r="P198" s="245"/>
      <c r="Q198" s="245"/>
      <c r="R198" s="245"/>
      <c r="S198" s="253"/>
    </row>
    <row r="199" spans="1:19" s="244" customFormat="1" ht="12.75" customHeight="1" x14ac:dyDescent="0.2">
      <c r="A199" s="164"/>
      <c r="B199" s="36"/>
      <c r="C199" s="36"/>
      <c r="D199" s="12"/>
      <c r="E199" s="12"/>
      <c r="F199" s="714" t="str">
        <f>Translations!$B$264</f>
        <v>Sīkākas ziņas par jebkādām atkāpēm no hierarhijas</v>
      </c>
      <c r="G199" s="714"/>
      <c r="H199" s="714"/>
      <c r="I199" s="714"/>
      <c r="J199" s="714"/>
      <c r="K199" s="714"/>
      <c r="L199" s="714"/>
      <c r="M199" s="714"/>
      <c r="N199" s="714"/>
      <c r="O199" s="173"/>
      <c r="P199" s="245"/>
      <c r="Q199" s="245"/>
      <c r="R199" s="245"/>
      <c r="S199" s="253"/>
    </row>
    <row r="200" spans="1:19" s="244" customFormat="1" ht="25.5" customHeight="1" thickBot="1" x14ac:dyDescent="0.25">
      <c r="A200" s="164"/>
      <c r="B200" s="36"/>
      <c r="C200" s="36"/>
      <c r="D200" s="12"/>
      <c r="E200" s="12"/>
      <c r="F200" s="1037"/>
      <c r="G200" s="1038"/>
      <c r="H200" s="1038"/>
      <c r="I200" s="1038"/>
      <c r="J200" s="1038"/>
      <c r="K200" s="1038"/>
      <c r="L200" s="1038"/>
      <c r="M200" s="1038"/>
      <c r="N200" s="1039"/>
      <c r="O200" s="173"/>
      <c r="P200" s="245"/>
      <c r="Q200" s="245"/>
      <c r="R200" s="245"/>
      <c r="S200" s="273" t="b">
        <f>S197</f>
        <v>0</v>
      </c>
    </row>
    <row r="201" spans="1:19" ht="5.0999999999999996" customHeight="1" x14ac:dyDescent="0.2">
      <c r="B201" s="176"/>
      <c r="C201" s="176"/>
      <c r="D201" s="176"/>
      <c r="E201" s="176"/>
      <c r="F201" s="176"/>
      <c r="G201" s="176"/>
      <c r="H201" s="176"/>
      <c r="I201" s="176"/>
      <c r="J201" s="176"/>
      <c r="K201" s="176"/>
      <c r="L201" s="176"/>
      <c r="M201" s="173"/>
      <c r="N201" s="173"/>
      <c r="O201" s="173"/>
      <c r="P201" s="174"/>
    </row>
    <row r="202" spans="1:19" x14ac:dyDescent="0.2">
      <c r="B202" s="176"/>
      <c r="C202" s="176"/>
      <c r="D202" s="176"/>
      <c r="E202" s="1100" t="str">
        <f>IF(L179=EUConst_Relevant,HYPERLINK(Q202,EUconst_MsgBackToSheetF),"")</f>
        <v/>
      </c>
      <c r="F202" s="1101"/>
      <c r="G202" s="1101"/>
      <c r="H202" s="1101"/>
      <c r="I202" s="1101"/>
      <c r="J202" s="1101"/>
      <c r="K202" s="1101"/>
      <c r="L202" s="1101"/>
      <c r="M202" s="1101"/>
      <c r="N202" s="1102"/>
      <c r="O202" s="173"/>
      <c r="P202" s="186" t="s">
        <v>276</v>
      </c>
      <c r="Q202" s="188" t="str">
        <f>Q181</f>
        <v/>
      </c>
    </row>
    <row r="203" spans="1:19" x14ac:dyDescent="0.2">
      <c r="B203" s="184"/>
      <c r="C203" s="184"/>
      <c r="D203" s="184"/>
      <c r="E203" s="184"/>
      <c r="F203" s="184"/>
      <c r="G203" s="184"/>
      <c r="H203" s="184"/>
      <c r="I203" s="184"/>
      <c r="J203" s="184"/>
      <c r="K203" s="184"/>
      <c r="L203" s="184"/>
      <c r="M203" s="184"/>
      <c r="N203" s="184"/>
      <c r="O203" s="173"/>
    </row>
    <row r="204" spans="1:19" ht="15.75" x14ac:dyDescent="0.25">
      <c r="B204" s="176"/>
      <c r="C204" s="182" t="s">
        <v>284</v>
      </c>
      <c r="D204" s="1109" t="str">
        <f>Translations!$B$428</f>
        <v>CWT (aromātiskie savienojumi)</v>
      </c>
      <c r="E204" s="1109"/>
      <c r="F204" s="1109"/>
      <c r="G204" s="1109"/>
      <c r="H204" s="1109"/>
      <c r="I204" s="1109"/>
      <c r="J204" s="1109"/>
      <c r="K204" s="1109"/>
      <c r="L204" s="1109"/>
      <c r="M204" s="1109"/>
      <c r="N204" s="1109"/>
      <c r="O204" s="173"/>
      <c r="P204" s="174"/>
    </row>
    <row r="205" spans="1:19" ht="5.0999999999999996" customHeight="1" x14ac:dyDescent="0.2">
      <c r="B205" s="176"/>
      <c r="C205" s="176"/>
      <c r="D205" s="176"/>
      <c r="E205" s="176"/>
      <c r="F205" s="176"/>
      <c r="G205" s="176"/>
      <c r="H205" s="176"/>
      <c r="I205" s="176"/>
      <c r="J205" s="176"/>
      <c r="K205" s="176"/>
      <c r="L205" s="176"/>
      <c r="M205" s="173"/>
      <c r="N205" s="173"/>
      <c r="O205" s="173"/>
      <c r="P205" s="174"/>
    </row>
    <row r="206" spans="1:19" ht="15" x14ac:dyDescent="0.25">
      <c r="B206" s="176"/>
      <c r="C206" s="183"/>
      <c r="D206" s="1117" t="str">
        <f>Translations!$B$512</f>
        <v>Rīks aromātisko savienojumu apakšiekārtu vēsturisko darbības līmeņu aprēķināšanai</v>
      </c>
      <c r="E206" s="1106"/>
      <c r="F206" s="1106"/>
      <c r="G206" s="1106"/>
      <c r="H206" s="1106"/>
      <c r="I206" s="1106"/>
      <c r="J206" s="1106"/>
      <c r="K206" s="1106"/>
      <c r="L206" s="1106"/>
      <c r="M206" s="1106"/>
      <c r="N206" s="1106"/>
      <c r="O206" s="173"/>
      <c r="P206" s="174"/>
    </row>
    <row r="207" spans="1:19" ht="5.0999999999999996" customHeight="1" thickBot="1" x14ac:dyDescent="0.25">
      <c r="B207" s="176"/>
      <c r="C207" s="176"/>
      <c r="D207" s="176"/>
      <c r="E207" s="176"/>
      <c r="F207" s="176"/>
      <c r="G207" s="176"/>
      <c r="H207" s="176"/>
      <c r="I207" s="176"/>
      <c r="J207" s="176"/>
      <c r="K207" s="176"/>
      <c r="L207" s="176"/>
      <c r="M207" s="173"/>
      <c r="N207" s="173"/>
      <c r="O207" s="173"/>
      <c r="P207" s="174"/>
    </row>
    <row r="208" spans="1:19" ht="15.75" thickBot="1" x14ac:dyDescent="0.3">
      <c r="B208" s="176"/>
      <c r="C208" s="176"/>
      <c r="D208" s="185" t="s">
        <v>26</v>
      </c>
      <c r="E208" s="1105" t="str">
        <f>Translations!$B$435</f>
        <v>Šā rīka relevantums jūsu iekārtai:</v>
      </c>
      <c r="F208" s="1105"/>
      <c r="G208" s="1105"/>
      <c r="H208" s="1105"/>
      <c r="I208" s="1105"/>
      <c r="J208" s="1105"/>
      <c r="K208" s="1110"/>
      <c r="L208" s="1111" t="str">
        <f>IF(CNTR_ExistSubInstEntries,IF(COUNTIF(CNTR_SubInstListNames,INDEX(EUconst_BMlistNames,MATCH(Q208,EUconst_BMlistMainNumberOfBM,0)))&gt;0,EUConst_Relevant,EUConst_NotRelevant),"")</f>
        <v/>
      </c>
      <c r="M208" s="1112"/>
      <c r="N208" s="1113"/>
      <c r="O208" s="173"/>
      <c r="P208" s="186" t="s">
        <v>275</v>
      </c>
      <c r="Q208" s="187">
        <v>43</v>
      </c>
      <c r="S208" s="314" t="b">
        <f>L208=EUConst_NotRelevant</f>
        <v>0</v>
      </c>
    </row>
    <row r="209" spans="1:19" x14ac:dyDescent="0.2">
      <c r="B209" s="176"/>
      <c r="C209" s="176"/>
      <c r="D209" s="184"/>
      <c r="E209" s="1103" t="str">
        <f>Translations!$B$436</f>
        <v>Šis ziņojums tiek automātiski ģenerēts, balstoties uz datiem, ko ievadījāt lapas “C_InstallationDescription” I iedaļā.</v>
      </c>
      <c r="F209" s="1104"/>
      <c r="G209" s="1104"/>
      <c r="H209" s="1104"/>
      <c r="I209" s="1104"/>
      <c r="J209" s="1104"/>
      <c r="K209" s="1104"/>
      <c r="L209" s="1104"/>
      <c r="M209" s="1104"/>
      <c r="N209" s="1104"/>
      <c r="O209" s="173"/>
      <c r="P209" s="174"/>
    </row>
    <row r="210" spans="1:19" x14ac:dyDescent="0.2">
      <c r="B210" s="176"/>
      <c r="C210" s="176"/>
      <c r="D210" s="176"/>
      <c r="E210" s="1100" t="str">
        <f>IF(L208=EUConst_Relevant,HYPERLINK(Q210,EUconst_MsgBackToSheetF),"")</f>
        <v/>
      </c>
      <c r="F210" s="1101"/>
      <c r="G210" s="1101"/>
      <c r="H210" s="1101"/>
      <c r="I210" s="1101"/>
      <c r="J210" s="1101"/>
      <c r="K210" s="1101"/>
      <c r="L210" s="1101"/>
      <c r="M210" s="1101"/>
      <c r="N210" s="1102"/>
      <c r="O210" s="173"/>
      <c r="P210" s="186" t="s">
        <v>276</v>
      </c>
      <c r="Q210" s="188" t="str">
        <f>IF(ISNUMBER(MATCH(Q208,CNTR_SubInstListBMnumbers,0)),"#JUMP_F"&amp;MATCH(Q208,CNTR_SubInstListBMnumbers,0),"")</f>
        <v/>
      </c>
    </row>
    <row r="211" spans="1:19" ht="5.0999999999999996" customHeight="1" x14ac:dyDescent="0.2">
      <c r="B211" s="176"/>
      <c r="C211" s="176"/>
      <c r="D211" s="176"/>
      <c r="E211" s="176"/>
      <c r="F211" s="176"/>
      <c r="G211" s="176"/>
      <c r="H211" s="176"/>
      <c r="I211" s="176"/>
      <c r="J211" s="176"/>
      <c r="K211" s="176"/>
      <c r="L211" s="176"/>
      <c r="M211" s="173"/>
      <c r="N211" s="173"/>
      <c r="O211" s="173"/>
      <c r="P211" s="174"/>
    </row>
    <row r="212" spans="1:19" x14ac:dyDescent="0.2">
      <c r="B212" s="176"/>
      <c r="C212" s="176"/>
      <c r="D212" s="185" t="s">
        <v>27</v>
      </c>
      <c r="E212" s="1105" t="str">
        <f>Translations!$B$437</f>
        <v>CWT caurlaiduma dati</v>
      </c>
      <c r="F212" s="1106"/>
      <c r="G212" s="1106"/>
      <c r="H212" s="1106"/>
      <c r="I212" s="1106"/>
      <c r="J212" s="1106"/>
      <c r="K212" s="1106"/>
      <c r="L212" s="1106"/>
      <c r="M212" s="1106"/>
      <c r="N212" s="1106"/>
      <c r="O212" s="173"/>
      <c r="P212" s="174"/>
    </row>
    <row r="213" spans="1:19" s="244" customFormat="1" ht="12.75" customHeight="1" x14ac:dyDescent="0.2">
      <c r="A213" s="164"/>
      <c r="B213" s="36"/>
      <c r="C213" s="36"/>
      <c r="D213" s="25"/>
      <c r="E213" s="768" t="str">
        <f>Translations!$B$438</f>
        <v>Tālāk atzīmējiet papildu ievadmateriālu daudzumiem izmantoto datu avotu saskaņā ar FAR VII pielikuma 4.4. iedaļu.</v>
      </c>
      <c r="F213" s="769"/>
      <c r="G213" s="769"/>
      <c r="H213" s="769"/>
      <c r="I213" s="769"/>
      <c r="J213" s="769"/>
      <c r="K213" s="769"/>
      <c r="L213" s="769"/>
      <c r="M213" s="769"/>
      <c r="N213" s="769"/>
      <c r="O213" s="173"/>
      <c r="P213" s="245"/>
      <c r="Q213" s="245"/>
      <c r="R213" s="245"/>
      <c r="S213" s="245"/>
    </row>
    <row r="214" spans="1:19" s="244" customFormat="1" ht="25.5" customHeight="1" x14ac:dyDescent="0.2">
      <c r="A214" s="164"/>
      <c r="B214" s="36"/>
      <c r="C214" s="36"/>
      <c r="D214" s="25"/>
      <c r="E214" s="768" t="str">
        <f>Translations!$B$253</f>
        <v>Tā kā var būt vairāk nekā viens datu avots, veidnē var norādīt līdz trīs avotiem. Ja izmantoti vēl citi avoti, norādiet trīs galvenos avotus un citas ziņas sniedziet metodikas aprakstā.</v>
      </c>
      <c r="F214" s="769"/>
      <c r="G214" s="769"/>
      <c r="H214" s="769"/>
      <c r="I214" s="769"/>
      <c r="J214" s="769"/>
      <c r="K214" s="769"/>
      <c r="L214" s="769"/>
      <c r="M214" s="769"/>
      <c r="N214" s="769"/>
      <c r="O214" s="173"/>
      <c r="P214" s="245"/>
      <c r="Q214" s="245"/>
      <c r="R214" s="245"/>
      <c r="S214" s="245"/>
    </row>
    <row r="215" spans="1:19" x14ac:dyDescent="0.2">
      <c r="B215" s="176"/>
      <c r="C215" s="176"/>
      <c r="D215" s="184"/>
      <c r="E215" s="1108" t="str">
        <f>Translations!$B$513</f>
        <v>Katras CWT funkcijas definīcija un robežas ir atrodamas FAR II pielikuma 2. punktā.</v>
      </c>
      <c r="F215" s="1106"/>
      <c r="G215" s="1106"/>
      <c r="H215" s="1106"/>
      <c r="I215" s="1106"/>
      <c r="J215" s="1106"/>
      <c r="K215" s="1106"/>
      <c r="L215" s="1106"/>
      <c r="M215" s="1106"/>
      <c r="N215" s="1106"/>
      <c r="O215" s="173"/>
      <c r="P215" s="174"/>
    </row>
    <row r="216" spans="1:19" x14ac:dyDescent="0.2">
      <c r="B216" s="176"/>
      <c r="C216" s="176"/>
      <c r="D216" s="184"/>
      <c r="E216" s="1108" t="str">
        <f>Translations!$B$440</f>
        <v>Bāzei izmanto šādus saīsinājumus:</v>
      </c>
      <c r="F216" s="1106"/>
      <c r="G216" s="1106"/>
      <c r="H216" s="1106"/>
      <c r="I216" s="1106"/>
      <c r="J216" s="1106"/>
      <c r="K216" s="1106"/>
      <c r="L216" s="1106"/>
      <c r="M216" s="1106"/>
      <c r="N216" s="1106"/>
      <c r="O216" s="173"/>
      <c r="P216" s="174"/>
    </row>
    <row r="217" spans="1:19" x14ac:dyDescent="0.2">
      <c r="B217" s="176"/>
      <c r="C217" s="176"/>
      <c r="D217" s="184"/>
      <c r="E217" s="189" t="s">
        <v>277</v>
      </c>
      <c r="F217" s="1108" t="str">
        <f>Translations!$B$441</f>
        <v>neto svaigais ievadmateriāls</v>
      </c>
      <c r="G217" s="1106"/>
      <c r="H217" s="1106"/>
      <c r="I217" s="1106"/>
      <c r="J217" s="1106"/>
      <c r="K217" s="1106"/>
      <c r="L217" s="1106"/>
      <c r="M217" s="1106"/>
      <c r="N217" s="1106"/>
      <c r="O217" s="173"/>
      <c r="P217" s="174"/>
    </row>
    <row r="218" spans="1:19" x14ac:dyDescent="0.2">
      <c r="B218" s="176"/>
      <c r="C218" s="176"/>
      <c r="D218" s="184"/>
      <c r="E218" s="189" t="s">
        <v>279</v>
      </c>
      <c r="F218" s="1108" t="str">
        <f>Translations!$B$443</f>
        <v>produkta ievadmateriāls</v>
      </c>
      <c r="G218" s="1106"/>
      <c r="H218" s="1106"/>
      <c r="I218" s="1106"/>
      <c r="J218" s="1106"/>
      <c r="K218" s="1106"/>
      <c r="L218" s="1106"/>
      <c r="M218" s="1106"/>
      <c r="N218" s="1106"/>
      <c r="O218" s="173"/>
      <c r="P218" s="174"/>
    </row>
    <row r="219" spans="1:19" ht="5.0999999999999996" customHeight="1" x14ac:dyDescent="0.2">
      <c r="B219" s="176"/>
      <c r="C219" s="176"/>
      <c r="D219" s="176"/>
      <c r="E219" s="176"/>
      <c r="F219" s="176"/>
      <c r="G219" s="176"/>
      <c r="H219" s="176"/>
      <c r="I219" s="176"/>
      <c r="J219" s="176"/>
      <c r="K219" s="176"/>
      <c r="L219" s="176"/>
      <c r="M219" s="173"/>
      <c r="N219" s="173"/>
      <c r="O219" s="173"/>
      <c r="P219" s="174"/>
    </row>
    <row r="220" spans="1:19" ht="25.5" customHeight="1" x14ac:dyDescent="0.2">
      <c r="B220" s="184"/>
      <c r="C220" s="184"/>
      <c r="D220" s="184"/>
      <c r="E220" s="1116" t="str">
        <f>Translations!$B$445</f>
        <v>CWT funkcija</v>
      </c>
      <c r="F220" s="1116"/>
      <c r="G220" s="199" t="str">
        <f>Translations!$B$446</f>
        <v>Bāze (kt/a)</v>
      </c>
      <c r="H220" s="200" t="str">
        <f>Translations!$B$447</f>
        <v>CWT koeficients</v>
      </c>
      <c r="I220" s="918" t="str">
        <f>Translations!$B$254</f>
        <v>Datu avots</v>
      </c>
      <c r="J220" s="918"/>
      <c r="K220" s="918" t="str">
        <f>Translations!$B$255</f>
        <v>Cits datu avots (attiecīgā gadījumā)</v>
      </c>
      <c r="L220" s="918"/>
      <c r="M220" s="918" t="str">
        <f>Translations!$B$255</f>
        <v>Cits datu avots (attiecīgā gadījumā)</v>
      </c>
      <c r="N220" s="918"/>
      <c r="O220" s="173"/>
    </row>
    <row r="221" spans="1:19" ht="12.75" customHeight="1" x14ac:dyDescent="0.2">
      <c r="B221" s="184"/>
      <c r="C221" s="184"/>
      <c r="D221" s="184"/>
      <c r="E221" s="1118" t="str">
        <f>Translations!$B$514</f>
        <v>Jēlbenzīna/benzīna hidrotīrītājs</v>
      </c>
      <c r="F221" s="1118"/>
      <c r="G221" s="190" t="s">
        <v>277</v>
      </c>
      <c r="H221" s="191">
        <v>1.1000000000000001</v>
      </c>
      <c r="I221" s="926"/>
      <c r="J221" s="927"/>
      <c r="K221" s="928"/>
      <c r="L221" s="929"/>
      <c r="M221" s="928"/>
      <c r="N221" s="945"/>
      <c r="O221" s="173"/>
    </row>
    <row r="222" spans="1:19" x14ac:dyDescent="0.2">
      <c r="B222" s="184"/>
      <c r="C222" s="184"/>
      <c r="D222" s="184"/>
      <c r="E222" s="1118" t="str">
        <f>Translations!$B$475</f>
        <v>Aromātisko savienojumu ekstrahēšana ar šķīdinātājiem</v>
      </c>
      <c r="F222" s="1118"/>
      <c r="G222" s="190" t="s">
        <v>277</v>
      </c>
      <c r="H222" s="191">
        <v>5.25</v>
      </c>
      <c r="I222" s="926"/>
      <c r="J222" s="927"/>
      <c r="K222" s="928"/>
      <c r="L222" s="929"/>
      <c r="M222" s="928"/>
      <c r="N222" s="945"/>
      <c r="O222" s="173"/>
    </row>
    <row r="223" spans="1:19" x14ac:dyDescent="0.2">
      <c r="B223" s="184"/>
      <c r="C223" s="184"/>
      <c r="D223" s="184"/>
      <c r="E223" s="1118" t="str">
        <f>Translations!$B$477</f>
        <v>TDP/TDA</v>
      </c>
      <c r="F223" s="1118"/>
      <c r="G223" s="190" t="s">
        <v>277</v>
      </c>
      <c r="H223" s="191">
        <v>1.85</v>
      </c>
      <c r="I223" s="926"/>
      <c r="J223" s="927"/>
      <c r="K223" s="928"/>
      <c r="L223" s="929"/>
      <c r="M223" s="928"/>
      <c r="N223" s="945"/>
      <c r="O223" s="173"/>
    </row>
    <row r="224" spans="1:19" x14ac:dyDescent="0.2">
      <c r="B224" s="184"/>
      <c r="C224" s="184"/>
      <c r="D224" s="184"/>
      <c r="E224" s="1118" t="str">
        <f>Translations!$B$476</f>
        <v>Hidrodealkilēšana</v>
      </c>
      <c r="F224" s="1118"/>
      <c r="G224" s="190" t="s">
        <v>277</v>
      </c>
      <c r="H224" s="191">
        <v>2.4500000000000002</v>
      </c>
      <c r="I224" s="926"/>
      <c r="J224" s="927"/>
      <c r="K224" s="928"/>
      <c r="L224" s="929"/>
      <c r="M224" s="928"/>
      <c r="N224" s="945"/>
      <c r="O224" s="173"/>
    </row>
    <row r="225" spans="1:19" x14ac:dyDescent="0.2">
      <c r="B225" s="184"/>
      <c r="C225" s="184"/>
      <c r="D225" s="184"/>
      <c r="E225" s="1118" t="str">
        <f>Translations!$B$479</f>
        <v>Ksilola izomerizācija</v>
      </c>
      <c r="F225" s="1118"/>
      <c r="G225" s="190" t="s">
        <v>277</v>
      </c>
      <c r="H225" s="191">
        <v>1.85</v>
      </c>
      <c r="I225" s="926"/>
      <c r="J225" s="927"/>
      <c r="K225" s="928"/>
      <c r="L225" s="929"/>
      <c r="M225" s="928"/>
      <c r="N225" s="945"/>
      <c r="O225" s="173"/>
    </row>
    <row r="226" spans="1:19" x14ac:dyDescent="0.2">
      <c r="B226" s="184"/>
      <c r="C226" s="184"/>
      <c r="D226" s="184"/>
      <c r="E226" s="1118" t="str">
        <f>Translations!$B$480</f>
        <v>Paraksilola ražošana</v>
      </c>
      <c r="F226" s="1118"/>
      <c r="G226" s="190" t="s">
        <v>279</v>
      </c>
      <c r="H226" s="191">
        <v>6.4</v>
      </c>
      <c r="I226" s="926"/>
      <c r="J226" s="927"/>
      <c r="K226" s="928"/>
      <c r="L226" s="929"/>
      <c r="M226" s="928"/>
      <c r="N226" s="945"/>
      <c r="O226" s="173"/>
    </row>
    <row r="227" spans="1:19" x14ac:dyDescent="0.2">
      <c r="B227" s="184"/>
      <c r="C227" s="184"/>
      <c r="D227" s="184"/>
      <c r="E227" s="1118" t="str">
        <f>Translations!$B$478</f>
        <v>Cikloheksāna ražošana</v>
      </c>
      <c r="F227" s="1118"/>
      <c r="G227" s="190" t="s">
        <v>279</v>
      </c>
      <c r="H227" s="191">
        <v>3</v>
      </c>
      <c r="I227" s="926"/>
      <c r="J227" s="927"/>
      <c r="K227" s="928"/>
      <c r="L227" s="929"/>
      <c r="M227" s="928"/>
      <c r="N227" s="945"/>
      <c r="O227" s="173"/>
    </row>
    <row r="228" spans="1:19" x14ac:dyDescent="0.2">
      <c r="B228" s="184"/>
      <c r="C228" s="184"/>
      <c r="D228" s="184"/>
      <c r="E228" s="1118" t="str">
        <f>Translations!$B$485</f>
        <v>Kumola ražošana</v>
      </c>
      <c r="F228" s="1118"/>
      <c r="G228" s="190" t="s">
        <v>279</v>
      </c>
      <c r="H228" s="191">
        <v>5</v>
      </c>
      <c r="I228" s="926"/>
      <c r="J228" s="927"/>
      <c r="K228" s="928"/>
      <c r="L228" s="929"/>
      <c r="M228" s="928"/>
      <c r="N228" s="945"/>
      <c r="O228" s="173"/>
    </row>
    <row r="229" spans="1:19" ht="5.0999999999999996" customHeight="1" x14ac:dyDescent="0.2">
      <c r="B229" s="176"/>
      <c r="C229" s="176"/>
      <c r="D229" s="176"/>
      <c r="E229" s="176"/>
      <c r="F229" s="176"/>
      <c r="G229" s="176"/>
      <c r="H229" s="176"/>
      <c r="I229" s="176"/>
      <c r="J229" s="176"/>
      <c r="K229" s="176"/>
      <c r="L229" s="176"/>
      <c r="M229" s="173"/>
      <c r="N229" s="173"/>
      <c r="O229" s="173"/>
      <c r="P229" s="174"/>
    </row>
    <row r="230" spans="1:19" s="244" customFormat="1" ht="12.75" customHeight="1" x14ac:dyDescent="0.2">
      <c r="A230" s="164"/>
      <c r="B230" s="36"/>
      <c r="C230" s="36"/>
      <c r="D230" s="185" t="s">
        <v>28</v>
      </c>
      <c r="E230" s="1105" t="str">
        <f>Translations!$B$504</f>
        <v>Sīkāks apraksts</v>
      </c>
      <c r="F230" s="1106"/>
      <c r="G230" s="1106"/>
      <c r="H230" s="1106"/>
      <c r="I230" s="1106"/>
      <c r="J230" s="1106"/>
      <c r="K230" s="1106"/>
      <c r="L230" s="1106"/>
      <c r="M230" s="1106"/>
      <c r="N230" s="1106"/>
      <c r="O230" s="173"/>
      <c r="P230" s="245"/>
      <c r="Q230" s="245"/>
      <c r="R230" s="245"/>
      <c r="S230" s="245"/>
    </row>
    <row r="231" spans="1:19" s="244" customFormat="1" ht="5.0999999999999996" customHeight="1" x14ac:dyDescent="0.2">
      <c r="A231" s="164"/>
      <c r="B231" s="36"/>
      <c r="C231" s="36"/>
      <c r="D231" s="185"/>
      <c r="E231" s="185"/>
      <c r="F231" s="185"/>
      <c r="G231" s="185"/>
      <c r="H231" s="185"/>
      <c r="I231" s="185"/>
      <c r="J231" s="185"/>
      <c r="K231" s="185"/>
      <c r="L231" s="185"/>
      <c r="M231" s="185"/>
      <c r="N231" s="185"/>
      <c r="O231" s="173"/>
      <c r="P231" s="245"/>
      <c r="Q231" s="245"/>
      <c r="R231" s="245"/>
      <c r="S231" s="245"/>
    </row>
    <row r="232" spans="1:19" s="244" customFormat="1" ht="12.75" customHeight="1" x14ac:dyDescent="0.2">
      <c r="A232" s="164"/>
      <c r="B232" s="36"/>
      <c r="C232" s="36"/>
      <c r="D232" s="25"/>
      <c r="E232" s="1107" t="str">
        <f>IF(L208=EUConst_Relevant,HYPERLINK("#" &amp; Q232,EUConst_MsgDescription),"")</f>
        <v/>
      </c>
      <c r="F232" s="1107"/>
      <c r="G232" s="1107"/>
      <c r="H232" s="1107"/>
      <c r="I232" s="1107"/>
      <c r="J232" s="1107"/>
      <c r="K232" s="1107"/>
      <c r="L232" s="1107"/>
      <c r="M232" s="1107"/>
      <c r="N232" s="1107"/>
      <c r="O232" s="173"/>
      <c r="P232" s="22" t="s">
        <v>172</v>
      </c>
      <c r="Q232" s="371" t="str">
        <f>"#"&amp;ADDRESS(ROW($C$10),COLUMN($C$10))</f>
        <v>#$C$10</v>
      </c>
      <c r="R232" s="245"/>
      <c r="S232" s="245"/>
    </row>
    <row r="233" spans="1:19" s="244" customFormat="1" ht="5.0999999999999996" customHeight="1" x14ac:dyDescent="0.2">
      <c r="A233" s="164"/>
      <c r="B233" s="36"/>
      <c r="C233" s="36"/>
      <c r="D233" s="185"/>
      <c r="E233" s="185"/>
      <c r="F233" s="185"/>
      <c r="G233" s="185"/>
      <c r="H233" s="185"/>
      <c r="I233" s="185"/>
      <c r="J233" s="185"/>
      <c r="K233" s="185"/>
      <c r="L233" s="185"/>
      <c r="M233" s="185"/>
      <c r="N233" s="185"/>
      <c r="O233" s="173"/>
      <c r="P233" s="139"/>
      <c r="Q233" s="245"/>
      <c r="R233" s="245"/>
      <c r="S233" s="245"/>
    </row>
    <row r="234" spans="1:19" s="244" customFormat="1" ht="38.25" customHeight="1" x14ac:dyDescent="0.2">
      <c r="A234" s="164"/>
      <c r="B234" s="36"/>
      <c r="C234" s="36"/>
      <c r="D234" s="24"/>
      <c r="E234" s="998"/>
      <c r="F234" s="999"/>
      <c r="G234" s="999"/>
      <c r="H234" s="999"/>
      <c r="I234" s="999"/>
      <c r="J234" s="999"/>
      <c r="K234" s="999"/>
      <c r="L234" s="999"/>
      <c r="M234" s="999"/>
      <c r="N234" s="1000"/>
      <c r="O234" s="173"/>
      <c r="P234" s="245"/>
      <c r="Q234" s="245"/>
      <c r="R234" s="245"/>
      <c r="S234" s="245"/>
    </row>
    <row r="235" spans="1:19" s="244" customFormat="1" ht="5.0999999999999996" customHeight="1" x14ac:dyDescent="0.2">
      <c r="A235" s="164"/>
      <c r="B235" s="36"/>
      <c r="C235" s="36"/>
      <c r="D235" s="25"/>
      <c r="E235" s="36"/>
      <c r="F235" s="36"/>
      <c r="G235" s="36"/>
      <c r="H235" s="36"/>
      <c r="I235" s="36"/>
      <c r="J235" s="36"/>
      <c r="K235" s="36"/>
      <c r="L235" s="36"/>
      <c r="M235" s="36"/>
      <c r="N235" s="36"/>
      <c r="O235" s="173"/>
      <c r="P235" s="245"/>
      <c r="Q235" s="245"/>
      <c r="R235" s="245"/>
      <c r="S235" s="245"/>
    </row>
    <row r="236" spans="1:19" s="244" customFormat="1" ht="12.75" customHeight="1" x14ac:dyDescent="0.2">
      <c r="A236" s="164"/>
      <c r="B236" s="36"/>
      <c r="C236" s="36"/>
      <c r="D236" s="25"/>
      <c r="E236" s="118"/>
      <c r="F236" s="949" t="str">
        <f>Translations!$B$210</f>
        <v>Atsauce uz ārējām datnēm (attiecīgā gadījumā)</v>
      </c>
      <c r="G236" s="949"/>
      <c r="H236" s="949"/>
      <c r="I236" s="949"/>
      <c r="J236" s="949"/>
      <c r="K236" s="900"/>
      <c r="L236" s="900"/>
      <c r="M236" s="900"/>
      <c r="N236" s="900"/>
      <c r="O236" s="173"/>
      <c r="P236" s="245"/>
      <c r="Q236" s="245"/>
      <c r="R236" s="245"/>
      <c r="S236" s="245"/>
    </row>
    <row r="237" spans="1:19" s="244" customFormat="1" ht="5.0999999999999996" customHeight="1" thickBot="1" x14ac:dyDescent="0.25">
      <c r="A237" s="164"/>
      <c r="B237" s="36"/>
      <c r="C237" s="36"/>
      <c r="D237" s="25"/>
      <c r="E237" s="36"/>
      <c r="F237" s="36"/>
      <c r="G237" s="36"/>
      <c r="H237" s="36"/>
      <c r="I237" s="36"/>
      <c r="J237" s="36"/>
      <c r="K237" s="36"/>
      <c r="L237" s="36"/>
      <c r="M237" s="36"/>
      <c r="N237" s="36"/>
      <c r="O237" s="173"/>
      <c r="P237" s="245"/>
      <c r="Q237" s="245"/>
      <c r="R237" s="245"/>
      <c r="S237" s="245"/>
    </row>
    <row r="238" spans="1:19" s="244" customFormat="1" ht="12.75" customHeight="1" x14ac:dyDescent="0.2">
      <c r="A238" s="164"/>
      <c r="B238" s="36"/>
      <c r="C238" s="36"/>
      <c r="D238" s="185" t="s">
        <v>29</v>
      </c>
      <c r="E238" s="1002" t="str">
        <f>Translations!$B$258</f>
        <v>Vai ir ievērota hierarhiskā kārtība?</v>
      </c>
      <c r="F238" s="1002"/>
      <c r="G238" s="1002"/>
      <c r="H238" s="1099"/>
      <c r="I238" s="260"/>
      <c r="J238" s="256" t="str">
        <f>Translations!$B$259</f>
        <v xml:space="preserve"> Ja nav, kāpēc nav?</v>
      </c>
      <c r="K238" s="926"/>
      <c r="L238" s="927"/>
      <c r="M238" s="927"/>
      <c r="N238" s="941"/>
      <c r="O238" s="173"/>
      <c r="P238" s="245"/>
      <c r="Q238" s="245"/>
      <c r="R238" s="245"/>
      <c r="S238" s="251" t="b">
        <f>AND(I238&lt;&gt;"",I238=FALSE)</f>
        <v>0</v>
      </c>
    </row>
    <row r="239" spans="1:19" s="244" customFormat="1" ht="5.0999999999999996" customHeight="1" x14ac:dyDescent="0.2">
      <c r="A239" s="164"/>
      <c r="B239" s="36"/>
      <c r="C239" s="36"/>
      <c r="D239" s="36"/>
      <c r="E239" s="432"/>
      <c r="F239" s="432"/>
      <c r="G239" s="432"/>
      <c r="H239" s="432"/>
      <c r="I239" s="432"/>
      <c r="J239" s="432"/>
      <c r="K239" s="432"/>
      <c r="L239" s="432"/>
      <c r="M239" s="432"/>
      <c r="N239" s="432"/>
      <c r="O239" s="173"/>
      <c r="P239" s="245"/>
      <c r="Q239" s="245"/>
      <c r="R239" s="245"/>
      <c r="S239" s="253"/>
    </row>
    <row r="240" spans="1:19" s="244" customFormat="1" ht="12.75" customHeight="1" x14ac:dyDescent="0.2">
      <c r="A240" s="164"/>
      <c r="B240" s="36"/>
      <c r="C240" s="36"/>
      <c r="D240" s="12"/>
      <c r="E240" s="12"/>
      <c r="F240" s="714" t="str">
        <f>Translations!$B$264</f>
        <v>Sīkākas ziņas par jebkādām atkāpēm no hierarhijas</v>
      </c>
      <c r="G240" s="714"/>
      <c r="H240" s="714"/>
      <c r="I240" s="714"/>
      <c r="J240" s="714"/>
      <c r="K240" s="714"/>
      <c r="L240" s="714"/>
      <c r="M240" s="714"/>
      <c r="N240" s="714"/>
      <c r="O240" s="173"/>
      <c r="P240" s="245"/>
      <c r="Q240" s="245"/>
      <c r="R240" s="245"/>
      <c r="S240" s="253"/>
    </row>
    <row r="241" spans="1:19" s="244" customFormat="1" ht="25.5" customHeight="1" thickBot="1" x14ac:dyDescent="0.25">
      <c r="A241" s="164"/>
      <c r="B241" s="36"/>
      <c r="C241" s="36"/>
      <c r="D241" s="12"/>
      <c r="E241" s="12"/>
      <c r="F241" s="1037"/>
      <c r="G241" s="1038"/>
      <c r="H241" s="1038"/>
      <c r="I241" s="1038"/>
      <c r="J241" s="1038"/>
      <c r="K241" s="1038"/>
      <c r="L241" s="1038"/>
      <c r="M241" s="1038"/>
      <c r="N241" s="1039"/>
      <c r="O241" s="173"/>
      <c r="P241" s="245"/>
      <c r="Q241" s="245"/>
      <c r="R241" s="245"/>
      <c r="S241" s="273" t="b">
        <f>S238</f>
        <v>0</v>
      </c>
    </row>
    <row r="242" spans="1:19" ht="5.0999999999999996" customHeight="1" x14ac:dyDescent="0.2">
      <c r="B242" s="176"/>
      <c r="C242" s="176"/>
      <c r="D242" s="176"/>
      <c r="E242" s="176"/>
      <c r="F242" s="176"/>
      <c r="G242" s="176"/>
      <c r="H242" s="176"/>
      <c r="I242" s="176"/>
      <c r="J242" s="176"/>
      <c r="K242" s="176"/>
      <c r="L242" s="176"/>
      <c r="M242" s="173"/>
      <c r="N242" s="184"/>
      <c r="O242" s="173"/>
      <c r="P242" s="174"/>
    </row>
    <row r="243" spans="1:19" x14ac:dyDescent="0.2">
      <c r="B243" s="176"/>
      <c r="C243" s="176"/>
      <c r="D243" s="176"/>
      <c r="E243" s="1100" t="str">
        <f>IF(L208=EUConst_Relevant,HYPERLINK(Q243,EUconst_MsgBackToSheetF),"")</f>
        <v/>
      </c>
      <c r="F243" s="1101"/>
      <c r="G243" s="1101"/>
      <c r="H243" s="1101"/>
      <c r="I243" s="1101"/>
      <c r="J243" s="1101"/>
      <c r="K243" s="1101"/>
      <c r="L243" s="1101"/>
      <c r="M243" s="1101"/>
      <c r="N243" s="1102"/>
      <c r="O243" s="173"/>
      <c r="P243" s="186" t="s">
        <v>276</v>
      </c>
      <c r="Q243" s="188" t="str">
        <f>Q210</f>
        <v/>
      </c>
    </row>
    <row r="244" spans="1:19" x14ac:dyDescent="0.2">
      <c r="B244" s="184"/>
      <c r="C244" s="184"/>
      <c r="D244" s="184"/>
      <c r="E244" s="184"/>
      <c r="F244" s="184"/>
      <c r="G244" s="184"/>
      <c r="H244" s="184"/>
      <c r="I244" s="184"/>
      <c r="J244" s="184"/>
      <c r="K244" s="184"/>
      <c r="L244" s="184"/>
      <c r="M244" s="184"/>
      <c r="N244" s="184"/>
      <c r="O244" s="173"/>
    </row>
    <row r="245" spans="1:19" ht="15.75" x14ac:dyDescent="0.25">
      <c r="B245" s="176"/>
      <c r="C245" s="182" t="s">
        <v>285</v>
      </c>
      <c r="D245" s="1109" t="str">
        <f>Translations!$B$429</f>
        <v>Ūdeņradis</v>
      </c>
      <c r="E245" s="1109"/>
      <c r="F245" s="1109"/>
      <c r="G245" s="1109"/>
      <c r="H245" s="1109"/>
      <c r="I245" s="1109"/>
      <c r="J245" s="1109"/>
      <c r="K245" s="1109"/>
      <c r="L245" s="1109"/>
      <c r="M245" s="1109"/>
      <c r="N245" s="1109"/>
      <c r="O245" s="173"/>
      <c r="P245" s="174"/>
    </row>
    <row r="246" spans="1:19" ht="5.0999999999999996" customHeight="1" x14ac:dyDescent="0.2">
      <c r="B246" s="176"/>
      <c r="C246" s="176"/>
      <c r="D246" s="176"/>
      <c r="E246" s="176"/>
      <c r="F246" s="176"/>
      <c r="G246" s="176"/>
      <c r="H246" s="176"/>
      <c r="I246" s="176"/>
      <c r="J246" s="176"/>
      <c r="K246" s="176"/>
      <c r="L246" s="176"/>
      <c r="M246" s="173"/>
      <c r="N246" s="173"/>
      <c r="O246" s="173"/>
      <c r="P246" s="174"/>
    </row>
    <row r="247" spans="1:19" ht="15" x14ac:dyDescent="0.25">
      <c r="B247" s="176"/>
      <c r="C247" s="183"/>
      <c r="D247" s="1117" t="str">
        <f>Translations!$B$515</f>
        <v>Rīks ūdeņraža apakšiekārtu vēsturisko darbības līmeņu aprēķināšanai</v>
      </c>
      <c r="E247" s="1106"/>
      <c r="F247" s="1106"/>
      <c r="G247" s="1106"/>
      <c r="H247" s="1106"/>
      <c r="I247" s="1106"/>
      <c r="J247" s="1106"/>
      <c r="K247" s="1106"/>
      <c r="L247" s="1106"/>
      <c r="M247" s="1106"/>
      <c r="N247" s="1106"/>
      <c r="O247" s="173"/>
      <c r="P247" s="174"/>
    </row>
    <row r="248" spans="1:19" ht="5.0999999999999996" customHeight="1" thickBot="1" x14ac:dyDescent="0.25">
      <c r="B248" s="176"/>
      <c r="C248" s="176"/>
      <c r="D248" s="176"/>
      <c r="E248" s="176"/>
      <c r="F248" s="176"/>
      <c r="G248" s="176"/>
      <c r="H248" s="176"/>
      <c r="I248" s="176"/>
      <c r="J248" s="176"/>
      <c r="K248" s="176"/>
      <c r="L248" s="176"/>
      <c r="M248" s="173"/>
      <c r="N248" s="173"/>
      <c r="O248" s="173"/>
      <c r="P248" s="174"/>
    </row>
    <row r="249" spans="1:19" ht="15.75" thickBot="1" x14ac:dyDescent="0.3">
      <c r="B249" s="176"/>
      <c r="C249" s="176"/>
      <c r="D249" s="185" t="s">
        <v>26</v>
      </c>
      <c r="E249" s="1105" t="str">
        <f>Translations!$B$435</f>
        <v>Šā rīka relevantums jūsu iekārtai:</v>
      </c>
      <c r="F249" s="1105"/>
      <c r="G249" s="1105"/>
      <c r="H249" s="1105"/>
      <c r="I249" s="1105"/>
      <c r="J249" s="1105"/>
      <c r="K249" s="1110"/>
      <c r="L249" s="1111" t="str">
        <f>IF(CNTR_ExistSubInstEntries,IF(COUNTIF(CNTR_SubInstListNames,INDEX(EUconst_BMlistNames,MATCH(Q249,EUconst_BMlistMainNumberOfBM,0)))&gt;0,EUConst_Relevant,EUConst_NotRelevant),"")</f>
        <v/>
      </c>
      <c r="M249" s="1112"/>
      <c r="N249" s="1113"/>
      <c r="O249" s="173"/>
      <c r="P249" s="186" t="s">
        <v>275</v>
      </c>
      <c r="Q249" s="187">
        <v>50</v>
      </c>
      <c r="S249" s="314" t="b">
        <f>L249=EUConst_NotRelevant</f>
        <v>0</v>
      </c>
    </row>
    <row r="250" spans="1:19" x14ac:dyDescent="0.2">
      <c r="B250" s="176"/>
      <c r="C250" s="176"/>
      <c r="D250" s="184"/>
      <c r="E250" s="1103" t="str">
        <f>Translations!$B$436</f>
        <v>Šis ziņojums tiek automātiski ģenerēts, balstoties uz datiem, ko ievadījāt lapas “C_InstallationDescription” I iedaļā.</v>
      </c>
      <c r="F250" s="1104"/>
      <c r="G250" s="1104"/>
      <c r="H250" s="1104"/>
      <c r="I250" s="1104"/>
      <c r="J250" s="1104"/>
      <c r="K250" s="1104"/>
      <c r="L250" s="1104"/>
      <c r="M250" s="1104"/>
      <c r="N250" s="1104"/>
      <c r="O250" s="173"/>
      <c r="P250" s="174"/>
    </row>
    <row r="251" spans="1:19" x14ac:dyDescent="0.2">
      <c r="B251" s="176"/>
      <c r="C251" s="176"/>
      <c r="D251" s="176"/>
      <c r="E251" s="1100" t="str">
        <f>IF(L249=EUConst_Relevant,HYPERLINK(Q251,EUconst_MsgBackToSheetF),"")</f>
        <v/>
      </c>
      <c r="F251" s="1101"/>
      <c r="G251" s="1101"/>
      <c r="H251" s="1101"/>
      <c r="I251" s="1101"/>
      <c r="J251" s="1101"/>
      <c r="K251" s="1101"/>
      <c r="L251" s="1101"/>
      <c r="M251" s="1101"/>
      <c r="N251" s="1102"/>
      <c r="O251" s="173"/>
      <c r="P251" s="186" t="s">
        <v>276</v>
      </c>
      <c r="Q251" s="188" t="str">
        <f>IF(ISNUMBER(MATCH(Q249,CNTR_SubInstListBMnumbers,0)),"#JUMP_F"&amp;MATCH(Q249,CNTR_SubInstListBMnumbers,0),"")</f>
        <v/>
      </c>
    </row>
    <row r="252" spans="1:19" ht="5.0999999999999996" customHeight="1" x14ac:dyDescent="0.2">
      <c r="B252" s="176"/>
      <c r="C252" s="176"/>
      <c r="D252" s="176"/>
      <c r="E252" s="176"/>
      <c r="F252" s="176"/>
      <c r="G252" s="176"/>
      <c r="H252" s="176"/>
      <c r="I252" s="176"/>
      <c r="J252" s="176"/>
      <c r="K252" s="176"/>
      <c r="L252" s="176"/>
      <c r="M252" s="173"/>
      <c r="N252" s="173"/>
      <c r="O252" s="173"/>
      <c r="P252" s="174"/>
    </row>
    <row r="253" spans="1:19" x14ac:dyDescent="0.2">
      <c r="B253" s="176"/>
      <c r="C253" s="176"/>
      <c r="D253" s="185" t="s">
        <v>27</v>
      </c>
      <c r="E253" s="1105" t="str">
        <f>Translations!$B$516</f>
        <v>Ūdeņraža tilpumfrakcija VF(H2)</v>
      </c>
      <c r="F253" s="1106"/>
      <c r="G253" s="1106"/>
      <c r="H253" s="1106"/>
      <c r="I253" s="1106"/>
      <c r="J253" s="1106"/>
      <c r="K253" s="1106"/>
      <c r="L253" s="1106"/>
      <c r="M253" s="1106"/>
      <c r="N253" s="1106"/>
      <c r="O253" s="173"/>
      <c r="P253" s="174"/>
    </row>
    <row r="254" spans="1:19" s="244" customFormat="1" ht="12.75" customHeight="1" x14ac:dyDescent="0.2">
      <c r="A254" s="164"/>
      <c r="B254" s="36"/>
      <c r="C254" s="36"/>
      <c r="D254" s="25"/>
      <c r="E254" s="768" t="str">
        <f>Translations!$B$517</f>
        <v>Tālāk atzīmējiet ūdeņraža tilpumfrakcijai izmantoto datu avotu saskaņā ar FAR VII pielikuma 4.6. iedaļu.</v>
      </c>
      <c r="F254" s="769"/>
      <c r="G254" s="769"/>
      <c r="H254" s="769"/>
      <c r="I254" s="769"/>
      <c r="J254" s="769"/>
      <c r="K254" s="769"/>
      <c r="L254" s="769"/>
      <c r="M254" s="769"/>
      <c r="N254" s="769"/>
      <c r="O254" s="173"/>
      <c r="P254" s="245"/>
      <c r="Q254" s="245"/>
      <c r="R254" s="245"/>
      <c r="S254" s="245"/>
    </row>
    <row r="255" spans="1:19" s="244" customFormat="1" ht="25.5" customHeight="1" x14ac:dyDescent="0.2">
      <c r="A255" s="164"/>
      <c r="B255" s="36"/>
      <c r="C255" s="36"/>
      <c r="D255" s="25"/>
      <c r="E255" s="768" t="str">
        <f>Translations!$B$253</f>
        <v>Tā kā var būt vairāk nekā viens datu avots, veidnē var norādīt līdz trīs avotiem. Ja izmantoti vēl citi avoti, norādiet trīs galvenos avotus un citas ziņas sniedziet metodikas aprakstā.</v>
      </c>
      <c r="F255" s="769"/>
      <c r="G255" s="769"/>
      <c r="H255" s="769"/>
      <c r="I255" s="769"/>
      <c r="J255" s="769"/>
      <c r="K255" s="769"/>
      <c r="L255" s="769"/>
      <c r="M255" s="769"/>
      <c r="N255" s="769"/>
      <c r="O255" s="173"/>
      <c r="P255" s="245"/>
      <c r="Q255" s="245"/>
      <c r="R255" s="245"/>
      <c r="S255" s="245"/>
    </row>
    <row r="256" spans="1:19" s="264" customFormat="1" ht="25.5" customHeight="1" x14ac:dyDescent="0.2">
      <c r="A256" s="263"/>
      <c r="B256" s="119"/>
      <c r="C256" s="36"/>
      <c r="D256" s="120"/>
      <c r="E256" s="121"/>
      <c r="F256" s="121"/>
      <c r="G256" s="121"/>
      <c r="H256" s="121"/>
      <c r="I256" s="918" t="str">
        <f>Translations!$B$254</f>
        <v>Datu avots</v>
      </c>
      <c r="J256" s="918"/>
      <c r="K256" s="918" t="str">
        <f>Translations!$B$255</f>
        <v>Cits datu avots (attiecīgā gadījumā)</v>
      </c>
      <c r="L256" s="918"/>
      <c r="M256" s="918" t="str">
        <f>Translations!$B$255</f>
        <v>Cits datu avots (attiecīgā gadījumā)</v>
      </c>
      <c r="N256" s="918"/>
      <c r="O256" s="173"/>
      <c r="P256" s="262"/>
      <c r="Q256" s="262"/>
      <c r="R256" s="262"/>
      <c r="S256" s="262"/>
    </row>
    <row r="257" spans="1:19" s="244" customFormat="1" ht="12.75" customHeight="1" x14ac:dyDescent="0.2">
      <c r="A257" s="164"/>
      <c r="B257" s="36"/>
      <c r="C257" s="36"/>
      <c r="D257" s="25"/>
      <c r="E257" s="118" t="s">
        <v>32</v>
      </c>
      <c r="F257" s="924" t="str">
        <f>Translations!$B$518</f>
        <v>Saražotā ūdeņraža kopapjoms</v>
      </c>
      <c r="G257" s="924"/>
      <c r="H257" s="925"/>
      <c r="I257" s="926"/>
      <c r="J257" s="927"/>
      <c r="K257" s="928"/>
      <c r="L257" s="929"/>
      <c r="M257" s="928"/>
      <c r="N257" s="945"/>
      <c r="O257" s="173"/>
      <c r="P257" s="245"/>
      <c r="Q257" s="245"/>
      <c r="R257" s="245"/>
      <c r="S257" s="245"/>
    </row>
    <row r="258" spans="1:19" s="244" customFormat="1" ht="12.75" customHeight="1" x14ac:dyDescent="0.2">
      <c r="A258" s="164"/>
      <c r="B258" s="36"/>
      <c r="C258" s="36"/>
      <c r="D258" s="25"/>
      <c r="E258" s="118" t="s">
        <v>33</v>
      </c>
      <c r="F258" s="924" t="str">
        <f>Translations!$B$519</f>
        <v>Ūdeņraža tilpumfrakcija</v>
      </c>
      <c r="G258" s="924"/>
      <c r="H258" s="925"/>
      <c r="I258" s="926"/>
      <c r="J258" s="927"/>
      <c r="K258" s="928"/>
      <c r="L258" s="929"/>
      <c r="M258" s="928"/>
      <c r="N258" s="945"/>
      <c r="O258" s="173"/>
      <c r="P258" s="245"/>
      <c r="Q258" s="245"/>
      <c r="R258" s="245"/>
      <c r="S258" s="245"/>
    </row>
    <row r="259" spans="1:19" s="244" customFormat="1" ht="12.75" customHeight="1" x14ac:dyDescent="0.2">
      <c r="A259" s="164"/>
      <c r="B259" s="36"/>
      <c r="C259" s="36"/>
      <c r="D259" s="25"/>
      <c r="E259" s="118" t="s">
        <v>34</v>
      </c>
      <c r="F259" s="924" t="str">
        <f>Translations!$B$840</f>
        <v>Oglekļa monoksīda tilpumdaļa</v>
      </c>
      <c r="G259" s="924"/>
      <c r="H259" s="925"/>
      <c r="I259" s="926"/>
      <c r="J259" s="927"/>
      <c r="K259" s="928"/>
      <c r="L259" s="929"/>
      <c r="M259" s="928"/>
      <c r="N259" s="945"/>
      <c r="O259" s="173"/>
      <c r="P259" s="245"/>
      <c r="Q259" s="245"/>
      <c r="R259" s="245"/>
      <c r="S259" s="245"/>
    </row>
    <row r="260" spans="1:19" s="244" customFormat="1" ht="12.75" customHeight="1" x14ac:dyDescent="0.2">
      <c r="A260" s="164"/>
      <c r="B260" s="36"/>
      <c r="C260" s="36"/>
      <c r="D260" s="25"/>
      <c r="E260" s="118" t="s">
        <v>35</v>
      </c>
      <c r="F260" s="924" t="str">
        <f>Translations!$B$841</f>
        <v>Faktiskais neto eksportētais siltums</v>
      </c>
      <c r="G260" s="924"/>
      <c r="H260" s="925"/>
      <c r="I260" s="926"/>
      <c r="J260" s="927"/>
      <c r="K260" s="928"/>
      <c r="L260" s="929"/>
      <c r="M260" s="928"/>
      <c r="N260" s="945"/>
      <c r="O260" s="173"/>
      <c r="P260" s="245"/>
      <c r="Q260" s="245"/>
      <c r="R260" s="245"/>
      <c r="S260" s="245"/>
    </row>
    <row r="261" spans="1:19" s="244" customFormat="1" ht="12.75" customHeight="1" x14ac:dyDescent="0.2">
      <c r="A261" s="164"/>
      <c r="B261" s="36"/>
      <c r="C261" s="36"/>
      <c r="D261" s="25"/>
      <c r="E261" s="118" t="s">
        <v>36</v>
      </c>
      <c r="F261" s="924" t="str">
        <f>Translations!$B$842</f>
        <v>Faktiskās tiešās emisijas (izņemot ar siltumu saistītās)</v>
      </c>
      <c r="G261" s="924"/>
      <c r="H261" s="925"/>
      <c r="I261" s="983"/>
      <c r="J261" s="983"/>
      <c r="K261" s="983"/>
      <c r="L261" s="983"/>
      <c r="M261" s="983"/>
      <c r="N261" s="983"/>
      <c r="O261" s="173"/>
      <c r="P261" s="245"/>
      <c r="Q261" s="245"/>
      <c r="R261" s="245"/>
      <c r="S261" s="245"/>
    </row>
    <row r="262" spans="1:19" ht="5.0999999999999996" customHeight="1" x14ac:dyDescent="0.2">
      <c r="B262" s="176"/>
      <c r="C262" s="176"/>
      <c r="D262" s="176"/>
      <c r="E262" s="176"/>
      <c r="F262" s="176"/>
      <c r="G262" s="176"/>
      <c r="H262" s="176"/>
      <c r="I262" s="176"/>
      <c r="J262" s="176"/>
      <c r="K262" s="176"/>
      <c r="L262" s="176"/>
      <c r="M262" s="173"/>
      <c r="N262" s="173"/>
      <c r="O262" s="173"/>
      <c r="P262" s="174"/>
    </row>
    <row r="263" spans="1:19" s="244" customFormat="1" ht="12.75" customHeight="1" x14ac:dyDescent="0.2">
      <c r="A263" s="164"/>
      <c r="B263" s="36"/>
      <c r="C263" s="36"/>
      <c r="D263" s="185" t="s">
        <v>28</v>
      </c>
      <c r="E263" s="1105" t="str">
        <f>Translations!$B$504</f>
        <v>Sīkāks apraksts</v>
      </c>
      <c r="F263" s="1106"/>
      <c r="G263" s="1106"/>
      <c r="H263" s="1106"/>
      <c r="I263" s="1106"/>
      <c r="J263" s="1106"/>
      <c r="K263" s="1106"/>
      <c r="L263" s="1106"/>
      <c r="M263" s="1106"/>
      <c r="N263" s="1106"/>
      <c r="O263" s="173"/>
      <c r="P263" s="245"/>
      <c r="Q263" s="245"/>
      <c r="R263" s="245"/>
      <c r="S263" s="245"/>
    </row>
    <row r="264" spans="1:19" s="244" customFormat="1" ht="5.0999999999999996" customHeight="1" x14ac:dyDescent="0.2">
      <c r="A264" s="164"/>
      <c r="B264" s="36"/>
      <c r="C264" s="36"/>
      <c r="D264" s="185"/>
      <c r="E264" s="185"/>
      <c r="F264" s="185"/>
      <c r="G264" s="185"/>
      <c r="H264" s="185"/>
      <c r="I264" s="185"/>
      <c r="J264" s="185"/>
      <c r="K264" s="185"/>
      <c r="L264" s="185"/>
      <c r="M264" s="185"/>
      <c r="N264" s="185"/>
      <c r="O264" s="173"/>
      <c r="P264" s="245"/>
      <c r="Q264" s="245"/>
      <c r="R264" s="245"/>
      <c r="S264" s="245"/>
    </row>
    <row r="265" spans="1:19" s="244" customFormat="1" ht="12.75" customHeight="1" x14ac:dyDescent="0.2">
      <c r="A265" s="164"/>
      <c r="B265" s="36"/>
      <c r="C265" s="36"/>
      <c r="D265" s="25"/>
      <c r="E265" s="1107" t="str">
        <f>IF(L249=EUConst_Relevant,HYPERLINK("#" &amp; Q265,EUConst_MsgDescription),"")</f>
        <v/>
      </c>
      <c r="F265" s="1107"/>
      <c r="G265" s="1107"/>
      <c r="H265" s="1107"/>
      <c r="I265" s="1107"/>
      <c r="J265" s="1107"/>
      <c r="K265" s="1107"/>
      <c r="L265" s="1107"/>
      <c r="M265" s="1107"/>
      <c r="N265" s="1107"/>
      <c r="O265" s="173"/>
      <c r="P265" s="22" t="s">
        <v>172</v>
      </c>
      <c r="Q265" s="371" t="str">
        <f>"#"&amp;ADDRESS(ROW($C$10),COLUMN($C$10))</f>
        <v>#$C$10</v>
      </c>
      <c r="R265" s="245"/>
      <c r="S265" s="245"/>
    </row>
    <row r="266" spans="1:19" s="244" customFormat="1" ht="5.0999999999999996" customHeight="1" x14ac:dyDescent="0.2">
      <c r="A266" s="164"/>
      <c r="B266" s="36"/>
      <c r="C266" s="36"/>
      <c r="D266" s="185"/>
      <c r="E266" s="185"/>
      <c r="F266" s="185"/>
      <c r="G266" s="185"/>
      <c r="H266" s="185"/>
      <c r="I266" s="185"/>
      <c r="J266" s="185"/>
      <c r="K266" s="185"/>
      <c r="L266" s="185"/>
      <c r="M266" s="185"/>
      <c r="N266" s="185"/>
      <c r="O266" s="173"/>
      <c r="P266" s="139"/>
      <c r="Q266" s="245"/>
      <c r="R266" s="245"/>
      <c r="S266" s="245"/>
    </row>
    <row r="267" spans="1:19" s="244" customFormat="1" ht="38.25" customHeight="1" x14ac:dyDescent="0.2">
      <c r="A267" s="164"/>
      <c r="B267" s="36"/>
      <c r="C267" s="36"/>
      <c r="D267" s="24"/>
      <c r="E267" s="998"/>
      <c r="F267" s="999"/>
      <c r="G267" s="999"/>
      <c r="H267" s="999"/>
      <c r="I267" s="999"/>
      <c r="J267" s="999"/>
      <c r="K267" s="999"/>
      <c r="L267" s="999"/>
      <c r="M267" s="999"/>
      <c r="N267" s="1000"/>
      <c r="O267" s="173"/>
      <c r="P267" s="245"/>
      <c r="Q267" s="245"/>
      <c r="R267" s="245"/>
      <c r="S267" s="245"/>
    </row>
    <row r="268" spans="1:19" s="244" customFormat="1" ht="5.0999999999999996" customHeight="1" x14ac:dyDescent="0.2">
      <c r="A268" s="164"/>
      <c r="B268" s="36"/>
      <c r="C268" s="36"/>
      <c r="D268" s="25"/>
      <c r="E268" s="36"/>
      <c r="F268" s="36"/>
      <c r="G268" s="36"/>
      <c r="H268" s="36"/>
      <c r="I268" s="36"/>
      <c r="J268" s="36"/>
      <c r="K268" s="36"/>
      <c r="L268" s="36"/>
      <c r="M268" s="36"/>
      <c r="N268" s="36"/>
      <c r="O268" s="173"/>
      <c r="P268" s="245"/>
      <c r="Q268" s="245"/>
      <c r="R268" s="245"/>
      <c r="S268" s="245"/>
    </row>
    <row r="269" spans="1:19" s="244" customFormat="1" ht="12.75" customHeight="1" x14ac:dyDescent="0.2">
      <c r="A269" s="164"/>
      <c r="B269" s="36"/>
      <c r="C269" s="36"/>
      <c r="D269" s="25"/>
      <c r="E269" s="118"/>
      <c r="F269" s="949" t="str">
        <f>Translations!$B$210</f>
        <v>Atsauce uz ārējām datnēm (attiecīgā gadījumā)</v>
      </c>
      <c r="G269" s="949"/>
      <c r="H269" s="949"/>
      <c r="I269" s="949"/>
      <c r="J269" s="949"/>
      <c r="K269" s="900"/>
      <c r="L269" s="900"/>
      <c r="M269" s="900"/>
      <c r="N269" s="900"/>
      <c r="O269" s="173"/>
      <c r="P269" s="245"/>
      <c r="Q269" s="245"/>
      <c r="R269" s="245"/>
      <c r="S269" s="245"/>
    </row>
    <row r="270" spans="1:19" s="244" customFormat="1" ht="5.0999999999999996" customHeight="1" thickBot="1" x14ac:dyDescent="0.25">
      <c r="A270" s="164"/>
      <c r="B270" s="36"/>
      <c r="C270" s="36"/>
      <c r="D270" s="25"/>
      <c r="E270" s="36"/>
      <c r="F270" s="36"/>
      <c r="G270" s="36"/>
      <c r="H270" s="36"/>
      <c r="I270" s="36"/>
      <c r="J270" s="36"/>
      <c r="K270" s="36"/>
      <c r="L270" s="36"/>
      <c r="M270" s="36"/>
      <c r="N270" s="36"/>
      <c r="O270" s="173"/>
      <c r="P270" s="245"/>
      <c r="Q270" s="245"/>
      <c r="R270" s="245"/>
      <c r="S270" s="245"/>
    </row>
    <row r="271" spans="1:19" s="244" customFormat="1" ht="12.75" customHeight="1" x14ac:dyDescent="0.2">
      <c r="A271" s="164"/>
      <c r="B271" s="36"/>
      <c r="C271" s="36"/>
      <c r="D271" s="185" t="s">
        <v>29</v>
      </c>
      <c r="E271" s="1002" t="str">
        <f>Translations!$B$258</f>
        <v>Vai ir ievērota hierarhiskā kārtība?</v>
      </c>
      <c r="F271" s="1002"/>
      <c r="G271" s="1002"/>
      <c r="H271" s="1099"/>
      <c r="I271" s="260"/>
      <c r="J271" s="256" t="str">
        <f>Translations!$B$259</f>
        <v xml:space="preserve"> Ja nav, kāpēc nav?</v>
      </c>
      <c r="K271" s="926"/>
      <c r="L271" s="927"/>
      <c r="M271" s="927"/>
      <c r="N271" s="941"/>
      <c r="O271" s="173"/>
      <c r="P271" s="245"/>
      <c r="Q271" s="245"/>
      <c r="R271" s="245"/>
      <c r="S271" s="251" t="b">
        <f>AND(I271&lt;&gt;"",I271=FALSE)</f>
        <v>0</v>
      </c>
    </row>
    <row r="272" spans="1:19" s="244" customFormat="1" ht="5.0999999999999996" customHeight="1" x14ac:dyDescent="0.2">
      <c r="A272" s="164"/>
      <c r="B272" s="36"/>
      <c r="C272" s="36"/>
      <c r="D272" s="36"/>
      <c r="E272" s="432"/>
      <c r="F272" s="432"/>
      <c r="G272" s="432"/>
      <c r="H272" s="432"/>
      <c r="I272" s="432"/>
      <c r="J272" s="432"/>
      <c r="K272" s="432"/>
      <c r="L272" s="432"/>
      <c r="M272" s="432"/>
      <c r="N272" s="432"/>
      <c r="O272" s="173"/>
      <c r="P272" s="245"/>
      <c r="Q272" s="245"/>
      <c r="R272" s="245"/>
      <c r="S272" s="253"/>
    </row>
    <row r="273" spans="1:19" s="244" customFormat="1" ht="12.75" customHeight="1" x14ac:dyDescent="0.2">
      <c r="A273" s="164"/>
      <c r="B273" s="36"/>
      <c r="C273" s="36"/>
      <c r="D273" s="12"/>
      <c r="E273" s="12"/>
      <c r="F273" s="714" t="str">
        <f>Translations!$B$264</f>
        <v>Sīkākas ziņas par jebkādām atkāpēm no hierarhijas</v>
      </c>
      <c r="G273" s="714"/>
      <c r="H273" s="714"/>
      <c r="I273" s="714"/>
      <c r="J273" s="714"/>
      <c r="K273" s="714"/>
      <c r="L273" s="714"/>
      <c r="M273" s="714"/>
      <c r="N273" s="714"/>
      <c r="O273" s="173"/>
      <c r="P273" s="245"/>
      <c r="Q273" s="245"/>
      <c r="R273" s="245"/>
      <c r="S273" s="253"/>
    </row>
    <row r="274" spans="1:19" s="244" customFormat="1" ht="25.5" customHeight="1" thickBot="1" x14ac:dyDescent="0.25">
      <c r="A274" s="164"/>
      <c r="B274" s="36"/>
      <c r="C274" s="36"/>
      <c r="D274" s="12"/>
      <c r="E274" s="12"/>
      <c r="F274" s="1037"/>
      <c r="G274" s="1038"/>
      <c r="H274" s="1038"/>
      <c r="I274" s="1038"/>
      <c r="J274" s="1038"/>
      <c r="K274" s="1038"/>
      <c r="L274" s="1038"/>
      <c r="M274" s="1038"/>
      <c r="N274" s="1039"/>
      <c r="O274" s="173"/>
      <c r="P274" s="245"/>
      <c r="Q274" s="245"/>
      <c r="R274" s="245"/>
      <c r="S274" s="273" t="b">
        <f>S271</f>
        <v>0</v>
      </c>
    </row>
    <row r="275" spans="1:19" ht="5.0999999999999996" customHeight="1" x14ac:dyDescent="0.2">
      <c r="B275" s="176"/>
      <c r="C275" s="176"/>
      <c r="D275" s="176"/>
      <c r="E275" s="176"/>
      <c r="F275" s="176"/>
      <c r="G275" s="176"/>
      <c r="H275" s="176"/>
      <c r="I275" s="176"/>
      <c r="J275" s="176"/>
      <c r="K275" s="176"/>
      <c r="L275" s="176"/>
      <c r="M275" s="173"/>
      <c r="N275" s="173"/>
      <c r="O275" s="173"/>
      <c r="P275" s="174"/>
    </row>
    <row r="276" spans="1:19" x14ac:dyDescent="0.2">
      <c r="B276" s="176"/>
      <c r="C276" s="176"/>
      <c r="D276" s="176"/>
      <c r="E276" s="1100" t="str">
        <f>IF(L249=EUConst_Relevant,HYPERLINK(Q276,EUconst_MsgBackToSheetF),"")</f>
        <v/>
      </c>
      <c r="F276" s="1101"/>
      <c r="G276" s="1101"/>
      <c r="H276" s="1101"/>
      <c r="I276" s="1101"/>
      <c r="J276" s="1101"/>
      <c r="K276" s="1101"/>
      <c r="L276" s="1101"/>
      <c r="M276" s="1101"/>
      <c r="N276" s="1102"/>
      <c r="O276" s="173"/>
      <c r="P276" s="186" t="s">
        <v>276</v>
      </c>
      <c r="Q276" s="188" t="str">
        <f>Q251</f>
        <v/>
      </c>
    </row>
    <row r="277" spans="1:19" x14ac:dyDescent="0.2">
      <c r="B277" s="184"/>
      <c r="C277" s="184"/>
      <c r="D277" s="184"/>
      <c r="E277" s="184"/>
      <c r="F277" s="184"/>
      <c r="G277" s="184"/>
      <c r="H277" s="184"/>
      <c r="I277" s="184"/>
      <c r="J277" s="184"/>
      <c r="K277" s="184"/>
      <c r="L277" s="184"/>
      <c r="M277" s="184"/>
      <c r="N277" s="184"/>
      <c r="O277" s="173"/>
    </row>
    <row r="278" spans="1:19" ht="15.75" x14ac:dyDescent="0.25">
      <c r="B278" s="176"/>
      <c r="C278" s="182" t="s">
        <v>286</v>
      </c>
      <c r="D278" s="1109" t="str">
        <f>Translations!$B$430</f>
        <v>Sintēzes gāze</v>
      </c>
      <c r="E278" s="1109"/>
      <c r="F278" s="1109"/>
      <c r="G278" s="1109"/>
      <c r="H278" s="1109"/>
      <c r="I278" s="1109"/>
      <c r="J278" s="1109"/>
      <c r="K278" s="1109"/>
      <c r="L278" s="1109"/>
      <c r="M278" s="1109"/>
      <c r="N278" s="1109"/>
      <c r="O278" s="173"/>
      <c r="P278" s="174"/>
    </row>
    <row r="279" spans="1:19" ht="5.0999999999999996" customHeight="1" x14ac:dyDescent="0.2">
      <c r="B279" s="176"/>
      <c r="C279" s="176"/>
      <c r="D279" s="176"/>
      <c r="E279" s="176"/>
      <c r="F279" s="176"/>
      <c r="G279" s="176"/>
      <c r="H279" s="176"/>
      <c r="I279" s="176"/>
      <c r="J279" s="176"/>
      <c r="K279" s="176"/>
      <c r="L279" s="176"/>
      <c r="M279" s="173"/>
      <c r="N279" s="173"/>
      <c r="O279" s="173"/>
      <c r="P279" s="174"/>
    </row>
    <row r="280" spans="1:19" ht="15" x14ac:dyDescent="0.25">
      <c r="B280" s="176"/>
      <c r="C280" s="183"/>
      <c r="D280" s="1117" t="str">
        <f>Translations!$B$520</f>
        <v>Rīks sintēzes gāzes apakšiekārtu vēsturisko darbības līmeņu aprēķināšanai</v>
      </c>
      <c r="E280" s="1106"/>
      <c r="F280" s="1106"/>
      <c r="G280" s="1106"/>
      <c r="H280" s="1106"/>
      <c r="I280" s="1106"/>
      <c r="J280" s="1106"/>
      <c r="K280" s="1106"/>
      <c r="L280" s="1106"/>
      <c r="M280" s="1106"/>
      <c r="N280" s="1106"/>
      <c r="O280" s="173"/>
      <c r="P280" s="174"/>
    </row>
    <row r="281" spans="1:19" ht="5.0999999999999996" customHeight="1" thickBot="1" x14ac:dyDescent="0.25">
      <c r="B281" s="176"/>
      <c r="C281" s="176"/>
      <c r="D281" s="176"/>
      <c r="E281" s="176"/>
      <c r="F281" s="176"/>
      <c r="G281" s="176"/>
      <c r="H281" s="176"/>
      <c r="I281" s="176"/>
      <c r="J281" s="176"/>
      <c r="K281" s="176"/>
      <c r="L281" s="176"/>
      <c r="M281" s="173"/>
      <c r="N281" s="173"/>
      <c r="O281" s="173"/>
      <c r="P281" s="174"/>
    </row>
    <row r="282" spans="1:19" ht="15.75" thickBot="1" x14ac:dyDescent="0.3">
      <c r="B282" s="176"/>
      <c r="C282" s="176"/>
      <c r="D282" s="185" t="s">
        <v>26</v>
      </c>
      <c r="E282" s="1105" t="str">
        <f>Translations!$B$435</f>
        <v>Šā rīka relevantums jūsu iekārtai:</v>
      </c>
      <c r="F282" s="1105"/>
      <c r="G282" s="1105"/>
      <c r="H282" s="1105"/>
      <c r="I282" s="1105"/>
      <c r="J282" s="1105"/>
      <c r="K282" s="1110"/>
      <c r="L282" s="1111" t="str">
        <f>IF(CNTR_ExistSubInstEntries,IF(COUNTIF(CNTR_SubInstListNames,INDEX(EUconst_BMlistNames,MATCH(Q282,EUconst_BMlistMainNumberOfBM,0)))&gt;0,EUConst_Relevant,EUConst_NotRelevant),"")</f>
        <v/>
      </c>
      <c r="M282" s="1112"/>
      <c r="N282" s="1113"/>
      <c r="O282" s="173"/>
      <c r="P282" s="186" t="s">
        <v>275</v>
      </c>
      <c r="Q282" s="187">
        <v>51</v>
      </c>
      <c r="S282" s="314" t="b">
        <f>L282=EUConst_NotRelevant</f>
        <v>0</v>
      </c>
    </row>
    <row r="283" spans="1:19" x14ac:dyDescent="0.2">
      <c r="B283" s="176"/>
      <c r="C283" s="176"/>
      <c r="D283" s="184"/>
      <c r="E283" s="1103" t="str">
        <f>Translations!$B$436</f>
        <v>Šis ziņojums tiek automātiski ģenerēts, balstoties uz datiem, ko ievadījāt lapas “C_InstallationDescription” I iedaļā.</v>
      </c>
      <c r="F283" s="1104"/>
      <c r="G283" s="1104"/>
      <c r="H283" s="1104"/>
      <c r="I283" s="1104"/>
      <c r="J283" s="1104"/>
      <c r="K283" s="1104"/>
      <c r="L283" s="1104"/>
      <c r="M283" s="1104"/>
      <c r="N283" s="1104"/>
      <c r="O283" s="173"/>
      <c r="P283" s="174"/>
    </row>
    <row r="284" spans="1:19" x14ac:dyDescent="0.2">
      <c r="B284" s="176"/>
      <c r="C284" s="176"/>
      <c r="D284" s="176"/>
      <c r="E284" s="1100" t="str">
        <f>IF(L282=EUConst_Relevant,HYPERLINK(Q284,EUconst_MsgBackToSheetF),"")</f>
        <v/>
      </c>
      <c r="F284" s="1101"/>
      <c r="G284" s="1101"/>
      <c r="H284" s="1101"/>
      <c r="I284" s="1101"/>
      <c r="J284" s="1101"/>
      <c r="K284" s="1101"/>
      <c r="L284" s="1101"/>
      <c r="M284" s="1101"/>
      <c r="N284" s="1102"/>
      <c r="O284" s="173"/>
      <c r="P284" s="186" t="s">
        <v>276</v>
      </c>
      <c r="Q284" s="188" t="str">
        <f>IF(ISNUMBER(MATCH(Q282,CNTR_SubInstListBMnumbers,0)),"#JUMP_F"&amp;MATCH(Q282,CNTR_SubInstListBMnumbers,0),"")</f>
        <v/>
      </c>
    </row>
    <row r="285" spans="1:19" ht="5.0999999999999996" customHeight="1" x14ac:dyDescent="0.2">
      <c r="B285" s="176"/>
      <c r="C285" s="176"/>
      <c r="D285" s="176"/>
      <c r="E285" s="176"/>
      <c r="F285" s="176"/>
      <c r="G285" s="176"/>
      <c r="H285" s="176"/>
      <c r="I285" s="176"/>
      <c r="J285" s="176"/>
      <c r="K285" s="176"/>
      <c r="L285" s="176"/>
      <c r="M285" s="173"/>
      <c r="N285" s="173"/>
      <c r="O285" s="173"/>
      <c r="P285" s="174"/>
    </row>
    <row r="286" spans="1:19" ht="12.75" customHeight="1" x14ac:dyDescent="0.2">
      <c r="B286" s="176"/>
      <c r="C286" s="176"/>
      <c r="D286" s="185" t="s">
        <v>27</v>
      </c>
      <c r="E286" s="1105" t="str">
        <f>Translations!$B$516</f>
        <v>Ūdeņraža tilpumfrakcija VF(H2)</v>
      </c>
      <c r="F286" s="1106"/>
      <c r="G286" s="1106"/>
      <c r="H286" s="1106"/>
      <c r="I286" s="1106"/>
      <c r="J286" s="1106"/>
      <c r="K286" s="1106"/>
      <c r="L286" s="1106"/>
      <c r="M286" s="1106"/>
      <c r="N286" s="1106"/>
      <c r="O286" s="173"/>
      <c r="P286" s="174"/>
    </row>
    <row r="287" spans="1:19" s="244" customFormat="1" ht="12.75" customHeight="1" x14ac:dyDescent="0.2">
      <c r="A287" s="164"/>
      <c r="B287" s="36"/>
      <c r="C287" s="36"/>
      <c r="D287" s="25"/>
      <c r="E287" s="768" t="str">
        <f>Translations!$B$517</f>
        <v>Tālāk atzīmējiet ūdeņraža tilpumfrakcijai izmantoto datu avotu saskaņā ar FAR VII pielikuma 4.6. iedaļu.</v>
      </c>
      <c r="F287" s="769"/>
      <c r="G287" s="769"/>
      <c r="H287" s="769"/>
      <c r="I287" s="769"/>
      <c r="J287" s="769"/>
      <c r="K287" s="769"/>
      <c r="L287" s="769"/>
      <c r="M287" s="769"/>
      <c r="N287" s="769"/>
      <c r="O287" s="173"/>
      <c r="P287" s="245"/>
      <c r="Q287" s="245"/>
      <c r="R287" s="245"/>
      <c r="S287" s="245"/>
    </row>
    <row r="288" spans="1:19" s="244" customFormat="1" ht="25.5" customHeight="1" x14ac:dyDescent="0.2">
      <c r="A288" s="164"/>
      <c r="B288" s="36"/>
      <c r="C288" s="36"/>
      <c r="D288" s="25"/>
      <c r="E288" s="768" t="str">
        <f>Translations!$B$253</f>
        <v>Tā kā var būt vairāk nekā viens datu avots, veidnē var norādīt līdz trīs avotiem. Ja izmantoti vēl citi avoti, norādiet trīs galvenos avotus un citas ziņas sniedziet metodikas aprakstā.</v>
      </c>
      <c r="F288" s="769"/>
      <c r="G288" s="769"/>
      <c r="H288" s="769"/>
      <c r="I288" s="769"/>
      <c r="J288" s="769"/>
      <c r="K288" s="769"/>
      <c r="L288" s="769"/>
      <c r="M288" s="769"/>
      <c r="N288" s="769"/>
      <c r="O288" s="173"/>
      <c r="P288" s="245"/>
      <c r="Q288" s="245"/>
      <c r="R288" s="245"/>
      <c r="S288" s="245"/>
    </row>
    <row r="289" spans="1:19" s="264" customFormat="1" ht="25.5" customHeight="1" x14ac:dyDescent="0.2">
      <c r="A289" s="263"/>
      <c r="B289" s="119"/>
      <c r="C289" s="36"/>
      <c r="D289" s="120"/>
      <c r="E289" s="121"/>
      <c r="F289" s="121"/>
      <c r="G289" s="121"/>
      <c r="H289" s="121"/>
      <c r="I289" s="918" t="str">
        <f>Translations!$B$254</f>
        <v>Datu avots</v>
      </c>
      <c r="J289" s="918"/>
      <c r="K289" s="918" t="str">
        <f>Translations!$B$255</f>
        <v>Cits datu avots (attiecīgā gadījumā)</v>
      </c>
      <c r="L289" s="918"/>
      <c r="M289" s="918" t="str">
        <f>Translations!$B$255</f>
        <v>Cits datu avots (attiecīgā gadījumā)</v>
      </c>
      <c r="N289" s="918"/>
      <c r="O289" s="173"/>
      <c r="P289" s="262"/>
      <c r="Q289" s="262"/>
      <c r="R289" s="262"/>
      <c r="S289" s="262"/>
    </row>
    <row r="290" spans="1:19" s="244" customFormat="1" ht="12.75" customHeight="1" x14ac:dyDescent="0.2">
      <c r="A290" s="164"/>
      <c r="B290" s="36"/>
      <c r="C290" s="36"/>
      <c r="D290" s="25"/>
      <c r="E290" s="118"/>
      <c r="F290" s="924" t="str">
        <f>Translations!$B$521</f>
        <v>Saražotās sintēzes gāzes kopapjoms</v>
      </c>
      <c r="G290" s="924"/>
      <c r="H290" s="925"/>
      <c r="I290" s="926"/>
      <c r="J290" s="927"/>
      <c r="K290" s="928"/>
      <c r="L290" s="929"/>
      <c r="M290" s="928"/>
      <c r="N290" s="945"/>
      <c r="O290" s="173"/>
      <c r="P290" s="245"/>
      <c r="Q290" s="245"/>
      <c r="R290" s="245"/>
      <c r="S290" s="245"/>
    </row>
    <row r="291" spans="1:19" s="244" customFormat="1" ht="12.75" customHeight="1" x14ac:dyDescent="0.2">
      <c r="A291" s="164"/>
      <c r="B291" s="36"/>
      <c r="C291" s="36"/>
      <c r="D291" s="25"/>
      <c r="E291" s="118"/>
      <c r="F291" s="924" t="str">
        <f>Translations!$B$507</f>
        <v>Dati par sastāvu</v>
      </c>
      <c r="G291" s="924"/>
      <c r="H291" s="925"/>
      <c r="I291" s="926"/>
      <c r="J291" s="927"/>
      <c r="K291" s="928"/>
      <c r="L291" s="929"/>
      <c r="M291" s="928"/>
      <c r="N291" s="945"/>
      <c r="O291" s="173"/>
      <c r="P291" s="245"/>
      <c r="Q291" s="245"/>
      <c r="R291" s="245"/>
      <c r="S291" s="245"/>
    </row>
    <row r="292" spans="1:19" ht="5.0999999999999996" customHeight="1" x14ac:dyDescent="0.2">
      <c r="B292" s="176"/>
      <c r="C292" s="176"/>
      <c r="D292" s="176"/>
      <c r="E292" s="176"/>
      <c r="F292" s="176"/>
      <c r="G292" s="176"/>
      <c r="H292" s="176"/>
      <c r="I292" s="176"/>
      <c r="J292" s="176"/>
      <c r="K292" s="176"/>
      <c r="L292" s="176"/>
      <c r="M292" s="173"/>
      <c r="N292" s="173"/>
      <c r="O292" s="173"/>
      <c r="P292" s="174"/>
    </row>
    <row r="293" spans="1:19" s="244" customFormat="1" ht="12.75" customHeight="1" x14ac:dyDescent="0.2">
      <c r="A293" s="164"/>
      <c r="B293" s="36"/>
      <c r="C293" s="36"/>
      <c r="D293" s="185" t="s">
        <v>28</v>
      </c>
      <c r="E293" s="1105" t="str">
        <f>Translations!$B$504</f>
        <v>Sīkāks apraksts</v>
      </c>
      <c r="F293" s="1106"/>
      <c r="G293" s="1106"/>
      <c r="H293" s="1106"/>
      <c r="I293" s="1106"/>
      <c r="J293" s="1106"/>
      <c r="K293" s="1106"/>
      <c r="L293" s="1106"/>
      <c r="M293" s="1106"/>
      <c r="N293" s="1106"/>
      <c r="O293" s="173"/>
      <c r="P293" s="245"/>
      <c r="Q293" s="245"/>
      <c r="R293" s="245"/>
      <c r="S293" s="245"/>
    </row>
    <row r="294" spans="1:19" s="244" customFormat="1" ht="5.0999999999999996" customHeight="1" x14ac:dyDescent="0.2">
      <c r="A294" s="164"/>
      <c r="B294" s="36"/>
      <c r="C294" s="36"/>
      <c r="D294" s="185"/>
      <c r="E294" s="185"/>
      <c r="F294" s="185"/>
      <c r="G294" s="185"/>
      <c r="H294" s="185"/>
      <c r="I294" s="185"/>
      <c r="J294" s="185"/>
      <c r="K294" s="185"/>
      <c r="L294" s="185"/>
      <c r="M294" s="185"/>
      <c r="N294" s="185"/>
      <c r="O294" s="173"/>
      <c r="P294" s="245"/>
      <c r="Q294" s="245"/>
      <c r="R294" s="245"/>
      <c r="S294" s="245"/>
    </row>
    <row r="295" spans="1:19" s="244" customFormat="1" ht="12.75" customHeight="1" x14ac:dyDescent="0.2">
      <c r="A295" s="164"/>
      <c r="B295" s="36"/>
      <c r="C295" s="36"/>
      <c r="D295" s="25"/>
      <c r="E295" s="1107" t="str">
        <f>IF(L282=EUConst_Relevant,HYPERLINK("#" &amp; Q295,EUConst_MsgDescription),"")</f>
        <v/>
      </c>
      <c r="F295" s="1107"/>
      <c r="G295" s="1107"/>
      <c r="H295" s="1107"/>
      <c r="I295" s="1107"/>
      <c r="J295" s="1107"/>
      <c r="K295" s="1107"/>
      <c r="L295" s="1107"/>
      <c r="M295" s="1107"/>
      <c r="N295" s="1107"/>
      <c r="O295" s="173"/>
      <c r="P295" s="22" t="s">
        <v>172</v>
      </c>
      <c r="Q295" s="371" t="str">
        <f>"#"&amp;ADDRESS(ROW($C$10),COLUMN($C$10))</f>
        <v>#$C$10</v>
      </c>
      <c r="R295" s="245"/>
      <c r="S295" s="245"/>
    </row>
    <row r="296" spans="1:19" s="244" customFormat="1" ht="5.0999999999999996" customHeight="1" x14ac:dyDescent="0.2">
      <c r="A296" s="164"/>
      <c r="B296" s="36"/>
      <c r="C296" s="36"/>
      <c r="D296" s="185"/>
      <c r="E296" s="185"/>
      <c r="F296" s="185"/>
      <c r="G296" s="185"/>
      <c r="H296" s="185"/>
      <c r="I296" s="185"/>
      <c r="J296" s="185"/>
      <c r="K296" s="185"/>
      <c r="L296" s="185"/>
      <c r="M296" s="185"/>
      <c r="N296" s="185"/>
      <c r="O296" s="173"/>
      <c r="P296" s="139"/>
      <c r="Q296" s="245"/>
      <c r="R296" s="245"/>
      <c r="S296" s="245"/>
    </row>
    <row r="297" spans="1:19" s="244" customFormat="1" ht="38.25" customHeight="1" x14ac:dyDescent="0.2">
      <c r="A297" s="164"/>
      <c r="B297" s="36"/>
      <c r="C297" s="36"/>
      <c r="D297" s="24"/>
      <c r="E297" s="998"/>
      <c r="F297" s="999"/>
      <c r="G297" s="999"/>
      <c r="H297" s="999"/>
      <c r="I297" s="999"/>
      <c r="J297" s="999"/>
      <c r="K297" s="999"/>
      <c r="L297" s="999"/>
      <c r="M297" s="999"/>
      <c r="N297" s="1000"/>
      <c r="O297" s="173"/>
      <c r="P297" s="245"/>
      <c r="Q297" s="245"/>
      <c r="R297" s="245"/>
      <c r="S297" s="245"/>
    </row>
    <row r="298" spans="1:19" s="244" customFormat="1" ht="5.0999999999999996" customHeight="1" x14ac:dyDescent="0.2">
      <c r="A298" s="164"/>
      <c r="B298" s="36"/>
      <c r="C298" s="36"/>
      <c r="D298" s="25"/>
      <c r="E298" s="36"/>
      <c r="F298" s="36"/>
      <c r="G298" s="36"/>
      <c r="H298" s="36"/>
      <c r="I298" s="36"/>
      <c r="J298" s="36"/>
      <c r="K298" s="36"/>
      <c r="L298" s="36"/>
      <c r="M298" s="36"/>
      <c r="N298" s="36"/>
      <c r="O298" s="173"/>
      <c r="P298" s="245"/>
      <c r="Q298" s="245"/>
      <c r="R298" s="245"/>
      <c r="S298" s="245"/>
    </row>
    <row r="299" spans="1:19" s="244" customFormat="1" ht="12.75" customHeight="1" x14ac:dyDescent="0.2">
      <c r="A299" s="164"/>
      <c r="B299" s="36"/>
      <c r="C299" s="36"/>
      <c r="D299" s="25"/>
      <c r="E299" s="118"/>
      <c r="F299" s="949" t="str">
        <f>Translations!$B$210</f>
        <v>Atsauce uz ārējām datnēm (attiecīgā gadījumā)</v>
      </c>
      <c r="G299" s="949"/>
      <c r="H299" s="949"/>
      <c r="I299" s="949"/>
      <c r="J299" s="949"/>
      <c r="K299" s="900"/>
      <c r="L299" s="900"/>
      <c r="M299" s="900"/>
      <c r="N299" s="900"/>
      <c r="O299" s="173"/>
      <c r="P299" s="245"/>
      <c r="Q299" s="245"/>
      <c r="R299" s="245"/>
      <c r="S299" s="245"/>
    </row>
    <row r="300" spans="1:19" s="244" customFormat="1" ht="5.0999999999999996" customHeight="1" thickBot="1" x14ac:dyDescent="0.25">
      <c r="A300" s="164"/>
      <c r="B300" s="36"/>
      <c r="C300" s="36"/>
      <c r="D300" s="25"/>
      <c r="E300" s="36"/>
      <c r="F300" s="36"/>
      <c r="G300" s="36"/>
      <c r="H300" s="36"/>
      <c r="I300" s="36"/>
      <c r="J300" s="36"/>
      <c r="K300" s="36"/>
      <c r="L300" s="36"/>
      <c r="M300" s="36"/>
      <c r="N300" s="36"/>
      <c r="O300" s="173"/>
      <c r="P300" s="245"/>
      <c r="Q300" s="245"/>
      <c r="R300" s="245"/>
      <c r="S300" s="245"/>
    </row>
    <row r="301" spans="1:19" s="244" customFormat="1" ht="12.75" customHeight="1" x14ac:dyDescent="0.2">
      <c r="A301" s="164"/>
      <c r="B301" s="36"/>
      <c r="C301" s="36"/>
      <c r="D301" s="185" t="s">
        <v>29</v>
      </c>
      <c r="E301" s="1002" t="str">
        <f>Translations!$B$258</f>
        <v>Vai ir ievērota hierarhiskā kārtība?</v>
      </c>
      <c r="F301" s="1002"/>
      <c r="G301" s="1002"/>
      <c r="H301" s="1099"/>
      <c r="I301" s="260"/>
      <c r="J301" s="256" t="str">
        <f>Translations!$B$259</f>
        <v xml:space="preserve"> Ja nav, kāpēc nav?</v>
      </c>
      <c r="K301" s="926"/>
      <c r="L301" s="927"/>
      <c r="M301" s="927"/>
      <c r="N301" s="941"/>
      <c r="O301" s="173"/>
      <c r="P301" s="245"/>
      <c r="Q301" s="245"/>
      <c r="R301" s="245"/>
      <c r="S301" s="251" t="b">
        <f>AND(I301&lt;&gt;"",I301=FALSE)</f>
        <v>0</v>
      </c>
    </row>
    <row r="302" spans="1:19" s="244" customFormat="1" ht="5.0999999999999996" customHeight="1" x14ac:dyDescent="0.2">
      <c r="A302" s="164"/>
      <c r="B302" s="36"/>
      <c r="C302" s="36"/>
      <c r="D302" s="36"/>
      <c r="E302" s="432"/>
      <c r="F302" s="432"/>
      <c r="G302" s="432"/>
      <c r="H302" s="432"/>
      <c r="I302" s="432"/>
      <c r="J302" s="432"/>
      <c r="K302" s="432"/>
      <c r="L302" s="432"/>
      <c r="M302" s="432"/>
      <c r="N302" s="432"/>
      <c r="O302" s="173"/>
      <c r="P302" s="245"/>
      <c r="Q302" s="245"/>
      <c r="R302" s="245"/>
      <c r="S302" s="253"/>
    </row>
    <row r="303" spans="1:19" s="244" customFormat="1" ht="12.75" customHeight="1" x14ac:dyDescent="0.2">
      <c r="A303" s="164"/>
      <c r="B303" s="36"/>
      <c r="C303" s="36"/>
      <c r="D303" s="12"/>
      <c r="E303" s="12"/>
      <c r="F303" s="714" t="str">
        <f>Translations!$B$264</f>
        <v>Sīkākas ziņas par jebkādām atkāpēm no hierarhijas</v>
      </c>
      <c r="G303" s="714"/>
      <c r="H303" s="714"/>
      <c r="I303" s="714"/>
      <c r="J303" s="714"/>
      <c r="K303" s="714"/>
      <c r="L303" s="714"/>
      <c r="M303" s="714"/>
      <c r="N303" s="714"/>
      <c r="O303" s="173"/>
      <c r="P303" s="245"/>
      <c r="Q303" s="245"/>
      <c r="R303" s="245"/>
      <c r="S303" s="253"/>
    </row>
    <row r="304" spans="1:19" s="244" customFormat="1" ht="25.5" customHeight="1" thickBot="1" x14ac:dyDescent="0.25">
      <c r="A304" s="164"/>
      <c r="B304" s="36"/>
      <c r="C304" s="36"/>
      <c r="D304" s="12"/>
      <c r="E304" s="12"/>
      <c r="F304" s="1037"/>
      <c r="G304" s="1038"/>
      <c r="H304" s="1038"/>
      <c r="I304" s="1038"/>
      <c r="J304" s="1038"/>
      <c r="K304" s="1038"/>
      <c r="L304" s="1038"/>
      <c r="M304" s="1038"/>
      <c r="N304" s="1039"/>
      <c r="O304" s="173"/>
      <c r="P304" s="245"/>
      <c r="Q304" s="245"/>
      <c r="R304" s="245"/>
      <c r="S304" s="273" t="b">
        <f>S301</f>
        <v>0</v>
      </c>
    </row>
    <row r="305" spans="1:19" s="244" customFormat="1" ht="5.0999999999999996" customHeight="1" x14ac:dyDescent="0.2">
      <c r="A305" s="164"/>
      <c r="B305" s="36"/>
      <c r="C305" s="36"/>
      <c r="D305" s="25"/>
      <c r="E305" s="36"/>
      <c r="F305" s="36"/>
      <c r="G305" s="36"/>
      <c r="H305" s="36"/>
      <c r="I305" s="36"/>
      <c r="J305" s="36"/>
      <c r="K305" s="36"/>
      <c r="L305" s="36"/>
      <c r="M305" s="36"/>
      <c r="N305" s="36"/>
      <c r="O305" s="173"/>
      <c r="P305" s="245"/>
      <c r="Q305" s="245"/>
      <c r="R305" s="245"/>
      <c r="S305" s="245"/>
    </row>
    <row r="306" spans="1:19" x14ac:dyDescent="0.2">
      <c r="B306" s="176"/>
      <c r="C306" s="176"/>
      <c r="D306" s="176"/>
      <c r="E306" s="1100" t="str">
        <f>IF(L282=EUConst_Relevant,HYPERLINK(Q306,EUconst_MsgBackToSheetF),"")</f>
        <v/>
      </c>
      <c r="F306" s="1101"/>
      <c r="G306" s="1101"/>
      <c r="H306" s="1101"/>
      <c r="I306" s="1101"/>
      <c r="J306" s="1101"/>
      <c r="K306" s="1101"/>
      <c r="L306" s="1101"/>
      <c r="M306" s="1101"/>
      <c r="N306" s="1102"/>
      <c r="O306" s="173"/>
      <c r="P306" s="186" t="s">
        <v>276</v>
      </c>
      <c r="Q306" s="188" t="str">
        <f>Q284</f>
        <v/>
      </c>
    </row>
    <row r="307" spans="1:19" x14ac:dyDescent="0.2">
      <c r="B307" s="184"/>
      <c r="C307" s="184"/>
      <c r="D307" s="184"/>
      <c r="E307" s="184"/>
      <c r="F307" s="184"/>
      <c r="G307" s="184"/>
      <c r="H307" s="184"/>
      <c r="I307" s="184"/>
      <c r="J307" s="184"/>
      <c r="K307" s="184"/>
      <c r="L307" s="184"/>
      <c r="M307" s="184"/>
      <c r="N307" s="184"/>
      <c r="O307" s="173"/>
    </row>
    <row r="308" spans="1:19" ht="15.75" x14ac:dyDescent="0.25">
      <c r="B308" s="176"/>
      <c r="C308" s="182" t="s">
        <v>287</v>
      </c>
      <c r="D308" s="1109" t="str">
        <f>Translations!$B$431</f>
        <v>Etilēnoksīds/etilēnglikoli</v>
      </c>
      <c r="E308" s="1109"/>
      <c r="F308" s="1109"/>
      <c r="G308" s="1109"/>
      <c r="H308" s="1109"/>
      <c r="I308" s="1109"/>
      <c r="J308" s="1109"/>
      <c r="K308" s="1109"/>
      <c r="L308" s="1109"/>
      <c r="M308" s="1109"/>
      <c r="N308" s="1109"/>
      <c r="O308" s="173"/>
      <c r="P308" s="174"/>
    </row>
    <row r="309" spans="1:19" ht="5.0999999999999996" customHeight="1" x14ac:dyDescent="0.2">
      <c r="B309" s="176"/>
      <c r="C309" s="176"/>
      <c r="D309" s="176"/>
      <c r="E309" s="176"/>
      <c r="F309" s="176"/>
      <c r="G309" s="176"/>
      <c r="H309" s="176"/>
      <c r="I309" s="176"/>
      <c r="J309" s="176"/>
      <c r="K309" s="176"/>
      <c r="L309" s="176"/>
      <c r="M309" s="173"/>
      <c r="N309" s="173"/>
      <c r="O309" s="173"/>
      <c r="P309" s="174"/>
    </row>
    <row r="310" spans="1:19" ht="15" x14ac:dyDescent="0.25">
      <c r="B310" s="176"/>
      <c r="C310" s="183"/>
      <c r="D310" s="1117" t="str">
        <f>Translations!$B$522</f>
        <v>Rīks etilēnoksīda/etilēnglikolu apakšiekārtu vēsturisko darbības līmeņu aprēķināšanai</v>
      </c>
      <c r="E310" s="1106"/>
      <c r="F310" s="1106"/>
      <c r="G310" s="1106"/>
      <c r="H310" s="1106"/>
      <c r="I310" s="1106"/>
      <c r="J310" s="1106"/>
      <c r="K310" s="1106"/>
      <c r="L310" s="1106"/>
      <c r="M310" s="1106"/>
      <c r="N310" s="1106"/>
      <c r="O310" s="173"/>
      <c r="P310" s="174"/>
    </row>
    <row r="311" spans="1:19" ht="5.0999999999999996" customHeight="1" thickBot="1" x14ac:dyDescent="0.25">
      <c r="B311" s="176"/>
      <c r="C311" s="176"/>
      <c r="D311" s="176"/>
      <c r="E311" s="176"/>
      <c r="F311" s="176"/>
      <c r="G311" s="176"/>
      <c r="H311" s="176"/>
      <c r="I311" s="176"/>
      <c r="J311" s="176"/>
      <c r="K311" s="176"/>
      <c r="L311" s="176"/>
      <c r="M311" s="173"/>
      <c r="N311" s="173"/>
      <c r="O311" s="173"/>
      <c r="P311" s="174"/>
    </row>
    <row r="312" spans="1:19" ht="15.75" thickBot="1" x14ac:dyDescent="0.3">
      <c r="B312" s="176"/>
      <c r="C312" s="176"/>
      <c r="D312" s="185" t="s">
        <v>26</v>
      </c>
      <c r="E312" s="1105" t="str">
        <f>Translations!$B$435</f>
        <v>Šā rīka relevantums jūsu iekārtai:</v>
      </c>
      <c r="F312" s="1105"/>
      <c r="G312" s="1105"/>
      <c r="H312" s="1105"/>
      <c r="I312" s="1105"/>
      <c r="J312" s="1105"/>
      <c r="K312" s="1110"/>
      <c r="L312" s="1111" t="str">
        <f>IF(CNTR_ExistSubInstEntries,IF(COUNTIF(CNTR_SubInstListNames,INDEX(EUconst_BMlistNames,MATCH(Q312,EUconst_BMlistMainNumberOfBM,0)))&gt;0,EUConst_Relevant,EUConst_NotRelevant),"")</f>
        <v/>
      </c>
      <c r="M312" s="1112"/>
      <c r="N312" s="1113"/>
      <c r="O312" s="173"/>
      <c r="P312" s="186" t="s">
        <v>275</v>
      </c>
      <c r="Q312" s="187">
        <v>46</v>
      </c>
      <c r="S312" s="314" t="b">
        <f>L312=EUConst_NotRelevant</f>
        <v>0</v>
      </c>
    </row>
    <row r="313" spans="1:19" x14ac:dyDescent="0.2">
      <c r="B313" s="176"/>
      <c r="C313" s="176"/>
      <c r="D313" s="184"/>
      <c r="E313" s="1103" t="str">
        <f>Translations!$B$436</f>
        <v>Šis ziņojums tiek automātiski ģenerēts, balstoties uz datiem, ko ievadījāt lapas “C_InstallationDescription” I iedaļā.</v>
      </c>
      <c r="F313" s="1104"/>
      <c r="G313" s="1104"/>
      <c r="H313" s="1104"/>
      <c r="I313" s="1104"/>
      <c r="J313" s="1104"/>
      <c r="K313" s="1104"/>
      <c r="L313" s="1104"/>
      <c r="M313" s="1104"/>
      <c r="N313" s="1104"/>
      <c r="O313" s="173"/>
      <c r="P313" s="174"/>
    </row>
    <row r="314" spans="1:19" x14ac:dyDescent="0.2">
      <c r="B314" s="176"/>
      <c r="C314" s="176"/>
      <c r="D314" s="176"/>
      <c r="E314" s="1100" t="str">
        <f>IF(L312=EUConst_Relevant,HYPERLINK(Q314,EUconst_MsgBackToSheetF),"")</f>
        <v/>
      </c>
      <c r="F314" s="1101"/>
      <c r="G314" s="1101"/>
      <c r="H314" s="1101"/>
      <c r="I314" s="1101"/>
      <c r="J314" s="1101"/>
      <c r="K314" s="1101"/>
      <c r="L314" s="1101"/>
      <c r="M314" s="1101"/>
      <c r="N314" s="1102"/>
      <c r="O314" s="173"/>
      <c r="P314" s="186" t="s">
        <v>276</v>
      </c>
      <c r="Q314" s="188" t="str">
        <f>IF(ISNUMBER(MATCH(Q312,CNTR_SubInstListBMnumbers,0)),"#JUMP_F"&amp;MATCH(Q312,CNTR_SubInstListBMnumbers,0),"")</f>
        <v/>
      </c>
    </row>
    <row r="315" spans="1:19" ht="5.0999999999999996" customHeight="1" x14ac:dyDescent="0.2">
      <c r="B315" s="176"/>
      <c r="C315" s="176"/>
      <c r="D315" s="176"/>
      <c r="E315" s="176"/>
      <c r="F315" s="176"/>
      <c r="G315" s="176"/>
      <c r="H315" s="176"/>
      <c r="I315" s="176"/>
      <c r="J315" s="176"/>
      <c r="K315" s="176"/>
      <c r="L315" s="176"/>
      <c r="M315" s="173"/>
      <c r="N315" s="173"/>
      <c r="O315" s="173"/>
      <c r="P315" s="174"/>
    </row>
    <row r="316" spans="1:19" x14ac:dyDescent="0.2">
      <c r="B316" s="176"/>
      <c r="C316" s="176"/>
      <c r="D316" s="185" t="s">
        <v>27</v>
      </c>
      <c r="E316" s="1105" t="str">
        <f>Translations!$B$523</f>
        <v>Etilēnoksīda un etilēnglikolu ražošanas dati:</v>
      </c>
      <c r="F316" s="1106"/>
      <c r="G316" s="1106"/>
      <c r="H316" s="1106"/>
      <c r="I316" s="1106"/>
      <c r="J316" s="1106"/>
      <c r="K316" s="1106"/>
      <c r="L316" s="1106"/>
      <c r="M316" s="1106"/>
      <c r="N316" s="1106"/>
      <c r="O316" s="173"/>
      <c r="P316" s="174"/>
    </row>
    <row r="317" spans="1:19" s="244" customFormat="1" ht="12.75" customHeight="1" x14ac:dyDescent="0.2">
      <c r="A317" s="164"/>
      <c r="B317" s="36"/>
      <c r="C317" s="36"/>
      <c r="D317" s="25"/>
      <c r="E317" s="768" t="str">
        <f>Translations!$B$438</f>
        <v>Tālāk atzīmējiet papildu ievadmateriālu daudzumiem izmantoto datu avotu saskaņā ar FAR VII pielikuma 4.4. iedaļu.</v>
      </c>
      <c r="F317" s="769"/>
      <c r="G317" s="769"/>
      <c r="H317" s="769"/>
      <c r="I317" s="769"/>
      <c r="J317" s="769"/>
      <c r="K317" s="769"/>
      <c r="L317" s="769"/>
      <c r="M317" s="769"/>
      <c r="N317" s="769"/>
      <c r="O317" s="173"/>
      <c r="P317" s="245"/>
      <c r="Q317" s="245"/>
      <c r="R317" s="245"/>
      <c r="S317" s="245"/>
    </row>
    <row r="318" spans="1:19" s="244" customFormat="1" ht="25.5" customHeight="1" x14ac:dyDescent="0.2">
      <c r="A318" s="164"/>
      <c r="B318" s="36"/>
      <c r="C318" s="36"/>
      <c r="D318" s="25"/>
      <c r="E318" s="768" t="str">
        <f>Translations!$B$253</f>
        <v>Tā kā var būt vairāk nekā viens datu avots, veidnē var norādīt līdz trīs avotiem. Ja izmantoti vēl citi avoti, norādiet trīs galvenos avotus un citas ziņas sniedziet metodikas aprakstā.</v>
      </c>
      <c r="F318" s="769"/>
      <c r="G318" s="769"/>
      <c r="H318" s="769"/>
      <c r="I318" s="769"/>
      <c r="J318" s="769"/>
      <c r="K318" s="769"/>
      <c r="L318" s="769"/>
      <c r="M318" s="769"/>
      <c r="N318" s="769"/>
      <c r="O318" s="173"/>
      <c r="P318" s="245"/>
      <c r="Q318" s="245"/>
      <c r="R318" s="245"/>
      <c r="S318" s="245"/>
    </row>
    <row r="319" spans="1:19" s="202" customFormat="1" ht="25.5" customHeight="1" x14ac:dyDescent="0.2">
      <c r="A319" s="197"/>
      <c r="B319" s="198"/>
      <c r="C319" s="198"/>
      <c r="D319" s="204"/>
      <c r="E319" s="205"/>
      <c r="F319" s="198"/>
      <c r="G319" s="206"/>
      <c r="H319" s="207" t="s">
        <v>288</v>
      </c>
      <c r="I319" s="918" t="str">
        <f>Translations!$B$254</f>
        <v>Datu avots</v>
      </c>
      <c r="J319" s="918"/>
      <c r="K319" s="918" t="str">
        <f>Translations!$B$255</f>
        <v>Cits datu avots (attiecīgā gadījumā)</v>
      </c>
      <c r="L319" s="918"/>
      <c r="M319" s="918" t="str">
        <f>Translations!$B$255</f>
        <v>Cits datu avots (attiecīgā gadījumā)</v>
      </c>
      <c r="N319" s="918"/>
      <c r="O319" s="173"/>
      <c r="P319" s="197"/>
      <c r="Q319" s="197"/>
      <c r="R319" s="197"/>
      <c r="S319" s="197"/>
    </row>
    <row r="320" spans="1:19" ht="12.75" customHeight="1" x14ac:dyDescent="0.2">
      <c r="B320" s="184"/>
      <c r="C320" s="184"/>
      <c r="D320" s="184"/>
      <c r="E320" s="1114" t="str">
        <f>Translations!$B$524</f>
        <v>Etilēnoksīds</v>
      </c>
      <c r="F320" s="1114"/>
      <c r="G320" s="1115"/>
      <c r="H320" s="203">
        <v>0.92600000000000005</v>
      </c>
      <c r="I320" s="926"/>
      <c r="J320" s="927"/>
      <c r="K320" s="928"/>
      <c r="L320" s="929"/>
      <c r="M320" s="928"/>
      <c r="N320" s="945"/>
      <c r="O320" s="173"/>
    </row>
    <row r="321" spans="1:19" ht="12.75" customHeight="1" x14ac:dyDescent="0.2">
      <c r="B321" s="184"/>
      <c r="C321" s="184"/>
      <c r="D321" s="184"/>
      <c r="E321" s="1114" t="str">
        <f>Translations!$B$525</f>
        <v>Monoetilēnglikols</v>
      </c>
      <c r="F321" s="1114"/>
      <c r="G321" s="1115"/>
      <c r="H321" s="203">
        <v>0.71699999999999997</v>
      </c>
      <c r="I321" s="926"/>
      <c r="J321" s="927"/>
      <c r="K321" s="928"/>
      <c r="L321" s="929"/>
      <c r="M321" s="928"/>
      <c r="N321" s="945"/>
      <c r="O321" s="173"/>
    </row>
    <row r="322" spans="1:19" ht="12.75" customHeight="1" x14ac:dyDescent="0.2">
      <c r="B322" s="184"/>
      <c r="C322" s="184"/>
      <c r="D322" s="184"/>
      <c r="E322" s="1114" t="str">
        <f>Translations!$B$526</f>
        <v>Dietilēnglikols</v>
      </c>
      <c r="F322" s="1114"/>
      <c r="G322" s="1115"/>
      <c r="H322" s="203">
        <v>1.1739999999999999</v>
      </c>
      <c r="I322" s="926"/>
      <c r="J322" s="927"/>
      <c r="K322" s="928"/>
      <c r="L322" s="929"/>
      <c r="M322" s="928"/>
      <c r="N322" s="945"/>
      <c r="O322" s="173"/>
    </row>
    <row r="323" spans="1:19" ht="12.75" customHeight="1" x14ac:dyDescent="0.2">
      <c r="B323" s="184"/>
      <c r="C323" s="184"/>
      <c r="D323" s="184"/>
      <c r="E323" s="1114" t="str">
        <f>Translations!$B$527</f>
        <v>Trietilēnglikols</v>
      </c>
      <c r="F323" s="1114"/>
      <c r="G323" s="1115"/>
      <c r="H323" s="203">
        <v>1.429</v>
      </c>
      <c r="I323" s="926"/>
      <c r="J323" s="927"/>
      <c r="K323" s="928"/>
      <c r="L323" s="929"/>
      <c r="M323" s="928"/>
      <c r="N323" s="945"/>
      <c r="O323" s="173"/>
    </row>
    <row r="324" spans="1:19" ht="5.0999999999999996" customHeight="1" x14ac:dyDescent="0.2">
      <c r="B324" s="176"/>
      <c r="C324" s="176"/>
      <c r="D324" s="176"/>
      <c r="E324" s="176"/>
      <c r="F324" s="176"/>
      <c r="G324" s="176"/>
      <c r="H324" s="176"/>
      <c r="I324" s="176"/>
      <c r="J324" s="176"/>
      <c r="K324" s="176"/>
      <c r="L324" s="176"/>
      <c r="M324" s="173"/>
      <c r="N324" s="173"/>
      <c r="O324" s="173"/>
      <c r="P324" s="174"/>
    </row>
    <row r="325" spans="1:19" s="244" customFormat="1" ht="12.75" customHeight="1" x14ac:dyDescent="0.2">
      <c r="A325" s="164"/>
      <c r="B325" s="36"/>
      <c r="C325" s="36"/>
      <c r="D325" s="185" t="s">
        <v>28</v>
      </c>
      <c r="E325" s="1105" t="str">
        <f>Translations!$B$504</f>
        <v>Sīkāks apraksts</v>
      </c>
      <c r="F325" s="1106"/>
      <c r="G325" s="1106"/>
      <c r="H325" s="1106"/>
      <c r="I325" s="1106"/>
      <c r="J325" s="1106"/>
      <c r="K325" s="1106"/>
      <c r="L325" s="1106"/>
      <c r="M325" s="1106"/>
      <c r="N325" s="1106"/>
      <c r="O325" s="173"/>
      <c r="P325" s="245"/>
      <c r="Q325" s="245"/>
      <c r="R325" s="245"/>
      <c r="S325" s="245"/>
    </row>
    <row r="326" spans="1:19" s="244" customFormat="1" ht="5.0999999999999996" customHeight="1" x14ac:dyDescent="0.2">
      <c r="A326" s="164"/>
      <c r="B326" s="36"/>
      <c r="C326" s="36"/>
      <c r="D326" s="185"/>
      <c r="E326" s="185"/>
      <c r="F326" s="185"/>
      <c r="G326" s="185"/>
      <c r="H326" s="185"/>
      <c r="I326" s="185"/>
      <c r="J326" s="185"/>
      <c r="K326" s="185"/>
      <c r="L326" s="185"/>
      <c r="M326" s="185"/>
      <c r="N326" s="185"/>
      <c r="O326" s="173"/>
      <c r="P326" s="245"/>
      <c r="Q326" s="245"/>
      <c r="R326" s="245"/>
      <c r="S326" s="245"/>
    </row>
    <row r="327" spans="1:19" s="244" customFormat="1" ht="12.75" customHeight="1" x14ac:dyDescent="0.2">
      <c r="A327" s="164"/>
      <c r="B327" s="36"/>
      <c r="C327" s="36"/>
      <c r="D327" s="25"/>
      <c r="E327" s="1107" t="str">
        <f>IF(L312=EUConst_Relevant,HYPERLINK("#" &amp; Q327,EUConst_MsgDescription),"")</f>
        <v/>
      </c>
      <c r="F327" s="1107"/>
      <c r="G327" s="1107"/>
      <c r="H327" s="1107"/>
      <c r="I327" s="1107"/>
      <c r="J327" s="1107"/>
      <c r="K327" s="1107"/>
      <c r="L327" s="1107"/>
      <c r="M327" s="1107"/>
      <c r="N327" s="1107"/>
      <c r="O327" s="173"/>
      <c r="P327" s="22" t="s">
        <v>172</v>
      </c>
      <c r="Q327" s="371" t="str">
        <f>"#"&amp;ADDRESS(ROW($C$10),COLUMN($C$10))</f>
        <v>#$C$10</v>
      </c>
      <c r="R327" s="245"/>
      <c r="S327" s="245"/>
    </row>
    <row r="328" spans="1:19" s="244" customFormat="1" ht="5.0999999999999996" customHeight="1" x14ac:dyDescent="0.2">
      <c r="A328" s="164"/>
      <c r="B328" s="36"/>
      <c r="C328" s="36"/>
      <c r="D328" s="185"/>
      <c r="E328" s="185"/>
      <c r="F328" s="185"/>
      <c r="G328" s="185"/>
      <c r="H328" s="185"/>
      <c r="I328" s="185"/>
      <c r="J328" s="185"/>
      <c r="K328" s="185"/>
      <c r="L328" s="185"/>
      <c r="M328" s="185"/>
      <c r="N328" s="185"/>
      <c r="O328" s="173"/>
      <c r="P328" s="139"/>
      <c r="Q328" s="245"/>
      <c r="R328" s="245"/>
      <c r="S328" s="245"/>
    </row>
    <row r="329" spans="1:19" s="244" customFormat="1" ht="38.25" customHeight="1" x14ac:dyDescent="0.2">
      <c r="A329" s="164"/>
      <c r="B329" s="36"/>
      <c r="C329" s="36"/>
      <c r="D329" s="24"/>
      <c r="E329" s="998"/>
      <c r="F329" s="999"/>
      <c r="G329" s="999"/>
      <c r="H329" s="999"/>
      <c r="I329" s="999"/>
      <c r="J329" s="999"/>
      <c r="K329" s="999"/>
      <c r="L329" s="999"/>
      <c r="M329" s="999"/>
      <c r="N329" s="1000"/>
      <c r="O329" s="173"/>
      <c r="P329" s="245"/>
      <c r="Q329" s="245"/>
      <c r="R329" s="245"/>
      <c r="S329" s="245"/>
    </row>
    <row r="330" spans="1:19" s="244" customFormat="1" ht="5.0999999999999996" customHeight="1" x14ac:dyDescent="0.2">
      <c r="A330" s="164"/>
      <c r="B330" s="36"/>
      <c r="C330" s="36"/>
      <c r="D330" s="25"/>
      <c r="E330" s="36"/>
      <c r="F330" s="36"/>
      <c r="G330" s="36"/>
      <c r="H330" s="36"/>
      <c r="I330" s="36"/>
      <c r="J330" s="36"/>
      <c r="K330" s="36"/>
      <c r="L330" s="36"/>
      <c r="M330" s="36"/>
      <c r="N330" s="36"/>
      <c r="O330" s="173"/>
      <c r="P330" s="245"/>
      <c r="Q330" s="245"/>
      <c r="R330" s="245"/>
      <c r="S330" s="245"/>
    </row>
    <row r="331" spans="1:19" s="244" customFormat="1" ht="12.75" customHeight="1" x14ac:dyDescent="0.2">
      <c r="A331" s="164"/>
      <c r="B331" s="36"/>
      <c r="C331" s="36"/>
      <c r="D331" s="25"/>
      <c r="E331" s="118"/>
      <c r="F331" s="949" t="str">
        <f>Translations!$B$210</f>
        <v>Atsauce uz ārējām datnēm (attiecīgā gadījumā)</v>
      </c>
      <c r="G331" s="949"/>
      <c r="H331" s="949"/>
      <c r="I331" s="949"/>
      <c r="J331" s="949"/>
      <c r="K331" s="900"/>
      <c r="L331" s="900"/>
      <c r="M331" s="900"/>
      <c r="N331" s="900"/>
      <c r="O331" s="173"/>
      <c r="P331" s="245"/>
      <c r="Q331" s="245"/>
      <c r="R331" s="245"/>
      <c r="S331" s="245"/>
    </row>
    <row r="332" spans="1:19" s="244" customFormat="1" ht="5.0999999999999996" customHeight="1" thickBot="1" x14ac:dyDescent="0.25">
      <c r="A332" s="164"/>
      <c r="B332" s="36"/>
      <c r="C332" s="36"/>
      <c r="D332" s="25"/>
      <c r="E332" s="36"/>
      <c r="F332" s="36"/>
      <c r="G332" s="36"/>
      <c r="H332" s="36"/>
      <c r="I332" s="36"/>
      <c r="J332" s="36"/>
      <c r="K332" s="36"/>
      <c r="L332" s="36"/>
      <c r="M332" s="36"/>
      <c r="N332" s="36"/>
      <c r="O332" s="173"/>
      <c r="P332" s="245"/>
      <c r="Q332" s="245"/>
      <c r="R332" s="245"/>
      <c r="S332" s="245"/>
    </row>
    <row r="333" spans="1:19" s="244" customFormat="1" ht="12.75" customHeight="1" x14ac:dyDescent="0.2">
      <c r="A333" s="164"/>
      <c r="B333" s="36"/>
      <c r="C333" s="36"/>
      <c r="D333" s="185" t="s">
        <v>29</v>
      </c>
      <c r="E333" s="1002" t="str">
        <f>Translations!$B$258</f>
        <v>Vai ir ievērota hierarhiskā kārtība?</v>
      </c>
      <c r="F333" s="1002"/>
      <c r="G333" s="1002"/>
      <c r="H333" s="1099"/>
      <c r="I333" s="260"/>
      <c r="J333" s="256" t="str">
        <f>Translations!$B$259</f>
        <v xml:space="preserve"> Ja nav, kāpēc nav?</v>
      </c>
      <c r="K333" s="926"/>
      <c r="L333" s="927"/>
      <c r="M333" s="927"/>
      <c r="N333" s="941"/>
      <c r="O333" s="173"/>
      <c r="P333" s="245"/>
      <c r="Q333" s="245"/>
      <c r="R333" s="245"/>
      <c r="S333" s="251" t="b">
        <f>AND(I333&lt;&gt;"",I333=FALSE)</f>
        <v>0</v>
      </c>
    </row>
    <row r="334" spans="1:19" s="244" customFormat="1" ht="5.0999999999999996" customHeight="1" x14ac:dyDescent="0.2">
      <c r="A334" s="164"/>
      <c r="B334" s="36"/>
      <c r="C334" s="36"/>
      <c r="D334" s="36"/>
      <c r="E334" s="432"/>
      <c r="F334" s="432"/>
      <c r="G334" s="432"/>
      <c r="H334" s="432"/>
      <c r="I334" s="432"/>
      <c r="J334" s="432"/>
      <c r="K334" s="432"/>
      <c r="L334" s="432"/>
      <c r="M334" s="432"/>
      <c r="N334" s="432"/>
      <c r="O334" s="173"/>
      <c r="P334" s="245"/>
      <c r="Q334" s="245"/>
      <c r="R334" s="245"/>
      <c r="S334" s="253"/>
    </row>
    <row r="335" spans="1:19" s="244" customFormat="1" ht="12.75" customHeight="1" x14ac:dyDescent="0.2">
      <c r="A335" s="164"/>
      <c r="B335" s="36"/>
      <c r="C335" s="36"/>
      <c r="D335" s="12"/>
      <c r="E335" s="12"/>
      <c r="F335" s="714" t="str">
        <f>Translations!$B$264</f>
        <v>Sīkākas ziņas par jebkādām atkāpēm no hierarhijas</v>
      </c>
      <c r="G335" s="714"/>
      <c r="H335" s="714"/>
      <c r="I335" s="714"/>
      <c r="J335" s="714"/>
      <c r="K335" s="714"/>
      <c r="L335" s="714"/>
      <c r="M335" s="714"/>
      <c r="N335" s="714"/>
      <c r="O335" s="173"/>
      <c r="P335" s="245"/>
      <c r="Q335" s="245"/>
      <c r="R335" s="245"/>
      <c r="S335" s="253"/>
    </row>
    <row r="336" spans="1:19" s="244" customFormat="1" ht="25.5" customHeight="1" thickBot="1" x14ac:dyDescent="0.25">
      <c r="A336" s="164"/>
      <c r="B336" s="36"/>
      <c r="C336" s="36"/>
      <c r="D336" s="12"/>
      <c r="E336" s="12"/>
      <c r="F336" s="1037"/>
      <c r="G336" s="1038"/>
      <c r="H336" s="1038"/>
      <c r="I336" s="1038"/>
      <c r="J336" s="1038"/>
      <c r="K336" s="1038"/>
      <c r="L336" s="1038"/>
      <c r="M336" s="1038"/>
      <c r="N336" s="1039"/>
      <c r="O336" s="173"/>
      <c r="P336" s="245"/>
      <c r="Q336" s="245"/>
      <c r="R336" s="245"/>
      <c r="S336" s="273" t="b">
        <f>S333</f>
        <v>0</v>
      </c>
    </row>
    <row r="337" spans="1:19" ht="5.0999999999999996" customHeight="1" x14ac:dyDescent="0.2">
      <c r="B337" s="176"/>
      <c r="C337" s="176"/>
      <c r="D337" s="176"/>
      <c r="E337" s="176"/>
      <c r="F337" s="176"/>
      <c r="G337" s="176"/>
      <c r="H337" s="176"/>
      <c r="I337" s="176"/>
      <c r="J337" s="176"/>
      <c r="K337" s="176"/>
      <c r="L337" s="176"/>
      <c r="M337" s="173"/>
      <c r="N337" s="173"/>
      <c r="O337" s="173"/>
      <c r="P337" s="174"/>
    </row>
    <row r="338" spans="1:19" x14ac:dyDescent="0.2">
      <c r="B338" s="176"/>
      <c r="C338" s="176"/>
      <c r="D338" s="176"/>
      <c r="E338" s="1100" t="str">
        <f>IF(L312=EUConst_Relevant,HYPERLINK(Q338,EUconst_MsgBackToSheetF),"")</f>
        <v/>
      </c>
      <c r="F338" s="1101"/>
      <c r="G338" s="1101"/>
      <c r="H338" s="1101"/>
      <c r="I338" s="1101"/>
      <c r="J338" s="1101"/>
      <c r="K338" s="1101"/>
      <c r="L338" s="1101"/>
      <c r="M338" s="1101"/>
      <c r="N338" s="1102"/>
      <c r="O338" s="173"/>
      <c r="P338" s="186" t="s">
        <v>276</v>
      </c>
      <c r="Q338" s="188" t="str">
        <f>Q314</f>
        <v/>
      </c>
    </row>
    <row r="339" spans="1:19" x14ac:dyDescent="0.2">
      <c r="B339" s="184"/>
      <c r="C339" s="184"/>
      <c r="D339" s="184"/>
      <c r="E339" s="184"/>
      <c r="F339" s="184"/>
      <c r="G339" s="184"/>
      <c r="H339" s="184"/>
      <c r="I339" s="184"/>
      <c r="J339" s="184"/>
      <c r="K339" s="184"/>
      <c r="L339" s="184"/>
      <c r="M339" s="184"/>
      <c r="N339" s="184"/>
      <c r="O339" s="173"/>
    </row>
    <row r="340" spans="1:19" ht="15.75" x14ac:dyDescent="0.25">
      <c r="B340" s="176"/>
      <c r="C340" s="182" t="s">
        <v>289</v>
      </c>
      <c r="D340" s="1109" t="str">
        <f>Translations!$B$432</f>
        <v>Vinilhlorīda monomērs (VCM)</v>
      </c>
      <c r="E340" s="1109"/>
      <c r="F340" s="1109"/>
      <c r="G340" s="1109"/>
      <c r="H340" s="1109"/>
      <c r="I340" s="1109"/>
      <c r="J340" s="1109"/>
      <c r="K340" s="1109"/>
      <c r="L340" s="1109"/>
      <c r="M340" s="1109"/>
      <c r="N340" s="1109"/>
      <c r="O340" s="173"/>
      <c r="P340" s="174"/>
    </row>
    <row r="341" spans="1:19" ht="5.0999999999999996" customHeight="1" x14ac:dyDescent="0.2">
      <c r="B341" s="176"/>
      <c r="C341" s="176"/>
      <c r="D341" s="176"/>
      <c r="E341" s="176"/>
      <c r="F341" s="176"/>
      <c r="G341" s="176"/>
      <c r="H341" s="176"/>
      <c r="I341" s="176"/>
      <c r="J341" s="176"/>
      <c r="K341" s="176"/>
      <c r="L341" s="176"/>
      <c r="M341" s="173"/>
      <c r="N341" s="173"/>
      <c r="O341" s="173"/>
      <c r="P341" s="174"/>
    </row>
    <row r="342" spans="1:19" ht="15" x14ac:dyDescent="0.25">
      <c r="B342" s="176"/>
      <c r="C342" s="183"/>
      <c r="D342" s="1117" t="str">
        <f>Translations!$B$528</f>
        <v>Vinilhlorīda monomēra rīks: provizoriskais iedales apjoms (FAR 31. pants)</v>
      </c>
      <c r="E342" s="1106"/>
      <c r="F342" s="1106"/>
      <c r="G342" s="1106"/>
      <c r="H342" s="1106"/>
      <c r="I342" s="1106"/>
      <c r="J342" s="1106"/>
      <c r="K342" s="1106"/>
      <c r="L342" s="1106"/>
      <c r="M342" s="1106"/>
      <c r="N342" s="1106"/>
      <c r="O342" s="173"/>
      <c r="P342" s="174"/>
    </row>
    <row r="343" spans="1:19" ht="5.0999999999999996" customHeight="1" thickBot="1" x14ac:dyDescent="0.25">
      <c r="B343" s="176"/>
      <c r="C343" s="176"/>
      <c r="D343" s="176"/>
      <c r="E343" s="176"/>
      <c r="F343" s="176"/>
      <c r="G343" s="176"/>
      <c r="H343" s="176"/>
      <c r="I343" s="176"/>
      <c r="J343" s="176"/>
      <c r="K343" s="176"/>
      <c r="L343" s="176"/>
      <c r="M343" s="173"/>
      <c r="N343" s="173"/>
      <c r="O343" s="173"/>
      <c r="P343" s="174"/>
    </row>
    <row r="344" spans="1:19" ht="15.75" thickBot="1" x14ac:dyDescent="0.3">
      <c r="B344" s="176"/>
      <c r="C344" s="176"/>
      <c r="D344" s="185" t="s">
        <v>26</v>
      </c>
      <c r="E344" s="1105" t="str">
        <f>Translations!$B$435</f>
        <v>Šā rīka relevantums jūsu iekārtai:</v>
      </c>
      <c r="F344" s="1105"/>
      <c r="G344" s="1105"/>
      <c r="H344" s="1105"/>
      <c r="I344" s="1105"/>
      <c r="J344" s="1105"/>
      <c r="K344" s="1110"/>
      <c r="L344" s="1111" t="str">
        <f>IF(CNTR_ExistSubInstEntries,IF(COUNTIF(CNTR_SubInstListNames,INDEX(EUconst_BMlistNames,MATCH(Q344,EUconst_BMlistMainNumberOfBM,0)))&gt;0,EUConst_Relevant,EUConst_NotRelevant),"")</f>
        <v/>
      </c>
      <c r="M344" s="1112"/>
      <c r="N344" s="1113"/>
      <c r="O344" s="173"/>
      <c r="P344" s="186" t="s">
        <v>275</v>
      </c>
      <c r="Q344" s="187">
        <v>47</v>
      </c>
      <c r="S344" s="314" t="b">
        <f>L344=EUConst_NotRelevant</f>
        <v>0</v>
      </c>
    </row>
    <row r="345" spans="1:19" x14ac:dyDescent="0.2">
      <c r="B345" s="176"/>
      <c r="C345" s="176"/>
      <c r="D345" s="184"/>
      <c r="E345" s="1103" t="str">
        <f>Translations!$B$436</f>
        <v>Šis ziņojums tiek automātiski ģenerēts, balstoties uz datiem, ko ievadījāt lapas “C_InstallationDescription” I iedaļā.</v>
      </c>
      <c r="F345" s="1104"/>
      <c r="G345" s="1104"/>
      <c r="H345" s="1104"/>
      <c r="I345" s="1104"/>
      <c r="J345" s="1104"/>
      <c r="K345" s="1104"/>
      <c r="L345" s="1104"/>
      <c r="M345" s="1104"/>
      <c r="N345" s="1104"/>
      <c r="O345" s="173"/>
      <c r="P345" s="174"/>
    </row>
    <row r="346" spans="1:19" x14ac:dyDescent="0.2">
      <c r="B346" s="176"/>
      <c r="C346" s="176"/>
      <c r="D346" s="176"/>
      <c r="E346" s="1100" t="str">
        <f>IF(L344=EUConst_Relevant,HYPERLINK(Q346,EUconst_MsgBackToSheetF),"")</f>
        <v/>
      </c>
      <c r="F346" s="1101"/>
      <c r="G346" s="1101"/>
      <c r="H346" s="1101"/>
      <c r="I346" s="1101"/>
      <c r="J346" s="1101"/>
      <c r="K346" s="1101"/>
      <c r="L346" s="1101"/>
      <c r="M346" s="1101"/>
      <c r="N346" s="1102"/>
      <c r="O346" s="173"/>
      <c r="P346" s="186" t="s">
        <v>276</v>
      </c>
      <c r="Q346" s="188" t="str">
        <f>IF(ISNUMBER(MATCH(Q344,CNTR_SubInstListBMnumbers,0)),"#JUMP_F"&amp;MATCH(Q344,CNTR_SubInstListBMnumbers,0),"")</f>
        <v/>
      </c>
    </row>
    <row r="347" spans="1:19" ht="5.0999999999999996" customHeight="1" x14ac:dyDescent="0.2">
      <c r="B347" s="176"/>
      <c r="C347" s="176"/>
      <c r="D347" s="176"/>
      <c r="E347" s="176"/>
      <c r="F347" s="176"/>
      <c r="G347" s="176"/>
      <c r="H347" s="176"/>
      <c r="I347" s="176"/>
      <c r="J347" s="176"/>
      <c r="K347" s="176"/>
      <c r="L347" s="176"/>
      <c r="M347" s="173"/>
      <c r="N347" s="173"/>
      <c r="O347" s="173"/>
      <c r="P347" s="174"/>
    </row>
    <row r="348" spans="1:19" x14ac:dyDescent="0.2">
      <c r="B348" s="184"/>
      <c r="C348" s="184"/>
      <c r="D348" s="185" t="s">
        <v>27</v>
      </c>
      <c r="E348" s="1105" t="str">
        <f>Translations!$B$529</f>
        <v>Siltuma patēriņš no H2 sadedzināšanas</v>
      </c>
      <c r="F348" s="1106"/>
      <c r="G348" s="1106"/>
      <c r="H348" s="1106"/>
      <c r="I348" s="1106"/>
      <c r="J348" s="1106"/>
      <c r="K348" s="1106"/>
      <c r="L348" s="1106"/>
      <c r="M348" s="1106"/>
      <c r="N348" s="1106"/>
      <c r="O348" s="173"/>
    </row>
    <row r="349" spans="1:19" s="244" customFormat="1" ht="12.75" customHeight="1" x14ac:dyDescent="0.2">
      <c r="A349" s="164"/>
      <c r="B349" s="36"/>
      <c r="C349" s="36"/>
      <c r="D349" s="25"/>
      <c r="E349" s="768" t="str">
        <f>Translations!$B$288</f>
        <v>Tālāk atzīmējiet enerģijas plūsmām izmantoto datu avotu saskaņā ar FAR VII pielikuma 4.5. iedaļu.</v>
      </c>
      <c r="F349" s="769"/>
      <c r="G349" s="769"/>
      <c r="H349" s="769"/>
      <c r="I349" s="769"/>
      <c r="J349" s="769"/>
      <c r="K349" s="769"/>
      <c r="L349" s="769"/>
      <c r="M349" s="769"/>
      <c r="N349" s="769"/>
      <c r="O349" s="173"/>
      <c r="P349" s="245"/>
      <c r="Q349" s="245"/>
      <c r="R349" s="245"/>
      <c r="S349" s="245"/>
    </row>
    <row r="350" spans="1:19" s="244" customFormat="1" ht="25.5" customHeight="1" x14ac:dyDescent="0.2">
      <c r="A350" s="164"/>
      <c r="B350" s="36"/>
      <c r="C350" s="36"/>
      <c r="D350" s="25"/>
      <c r="E350" s="768" t="str">
        <f>Translations!$B$253</f>
        <v>Tā kā var būt vairāk nekā viens datu avots, veidnē var norādīt līdz trīs avotiem. Ja izmantoti vēl citi avoti, norādiet trīs galvenos avotus un citas ziņas sniedziet metodikas aprakstā.</v>
      </c>
      <c r="F350" s="769"/>
      <c r="G350" s="769"/>
      <c r="H350" s="769"/>
      <c r="I350" s="769"/>
      <c r="J350" s="769"/>
      <c r="K350" s="769"/>
      <c r="L350" s="769"/>
      <c r="M350" s="769"/>
      <c r="N350" s="769"/>
      <c r="O350" s="173"/>
      <c r="P350" s="245"/>
      <c r="Q350" s="245"/>
      <c r="R350" s="245"/>
      <c r="S350" s="245"/>
    </row>
    <row r="351" spans="1:19" s="244" customFormat="1" ht="25.5" customHeight="1" x14ac:dyDescent="0.2">
      <c r="A351" s="164"/>
      <c r="B351" s="36"/>
      <c r="C351" s="36"/>
      <c r="D351" s="36"/>
      <c r="E351" s="36"/>
      <c r="F351" s="36"/>
      <c r="G351" s="36"/>
      <c r="H351" s="36"/>
      <c r="I351" s="918" t="str">
        <f>Translations!$B$254</f>
        <v>Datu avots</v>
      </c>
      <c r="J351" s="918"/>
      <c r="K351" s="918" t="str">
        <f>Translations!$B$255</f>
        <v>Cits datu avots (attiecīgā gadījumā)</v>
      </c>
      <c r="L351" s="918"/>
      <c r="M351" s="918" t="str">
        <f>Translations!$B$255</f>
        <v>Cits datu avots (attiecīgā gadījumā)</v>
      </c>
      <c r="N351" s="918"/>
      <c r="O351" s="173"/>
      <c r="P351" s="245"/>
      <c r="Q351" s="245"/>
      <c r="R351" s="245"/>
      <c r="S351" s="245"/>
    </row>
    <row r="352" spans="1:19" s="244" customFormat="1" ht="12.75" customHeight="1" x14ac:dyDescent="0.2">
      <c r="A352" s="164"/>
      <c r="B352" s="36"/>
      <c r="C352" s="36"/>
      <c r="D352" s="25"/>
      <c r="E352" s="118"/>
      <c r="F352" s="924" t="str">
        <f>Translations!$B$530</f>
        <v>H2 siltuma kvantificēšana</v>
      </c>
      <c r="G352" s="924"/>
      <c r="H352" s="925"/>
      <c r="I352" s="926"/>
      <c r="J352" s="927"/>
      <c r="K352" s="928"/>
      <c r="L352" s="929"/>
      <c r="M352" s="928"/>
      <c r="N352" s="945"/>
      <c r="O352" s="173"/>
      <c r="P352" s="245"/>
      <c r="Q352" s="245"/>
      <c r="R352" s="245"/>
      <c r="S352" s="245"/>
    </row>
    <row r="353" spans="1:19" ht="5.0999999999999996" customHeight="1" x14ac:dyDescent="0.2">
      <c r="B353" s="176"/>
      <c r="C353" s="176"/>
      <c r="D353" s="176"/>
      <c r="E353" s="176"/>
      <c r="F353" s="176"/>
      <c r="G353" s="176"/>
      <c r="H353" s="176"/>
      <c r="I353" s="176"/>
      <c r="J353" s="176"/>
      <c r="K353" s="176"/>
      <c r="L353" s="176"/>
      <c r="M353" s="173"/>
      <c r="N353" s="173"/>
      <c r="O353" s="173"/>
      <c r="P353" s="174"/>
    </row>
    <row r="354" spans="1:19" s="244" customFormat="1" ht="12.75" customHeight="1" x14ac:dyDescent="0.2">
      <c r="A354" s="164"/>
      <c r="B354" s="36"/>
      <c r="C354" s="36"/>
      <c r="D354" s="185" t="s">
        <v>28</v>
      </c>
      <c r="E354" s="1105" t="str">
        <f>Translations!$B$504</f>
        <v>Sīkāks apraksts</v>
      </c>
      <c r="F354" s="1106"/>
      <c r="G354" s="1106"/>
      <c r="H354" s="1106"/>
      <c r="I354" s="1106"/>
      <c r="J354" s="1106"/>
      <c r="K354" s="1106"/>
      <c r="L354" s="1106"/>
      <c r="M354" s="1106"/>
      <c r="N354" s="1106"/>
      <c r="O354" s="173"/>
      <c r="P354" s="245"/>
      <c r="Q354" s="245"/>
      <c r="R354" s="245"/>
      <c r="S354" s="245"/>
    </row>
    <row r="355" spans="1:19" s="244" customFormat="1" ht="5.0999999999999996" customHeight="1" x14ac:dyDescent="0.2">
      <c r="A355" s="164"/>
      <c r="B355" s="36"/>
      <c r="C355" s="36"/>
      <c r="D355" s="185"/>
      <c r="E355" s="185"/>
      <c r="F355" s="185"/>
      <c r="G355" s="185"/>
      <c r="H355" s="185"/>
      <c r="I355" s="185"/>
      <c r="J355" s="185"/>
      <c r="K355" s="185"/>
      <c r="L355" s="185"/>
      <c r="M355" s="185"/>
      <c r="N355" s="185"/>
      <c r="O355" s="173"/>
      <c r="P355" s="245"/>
      <c r="Q355" s="245"/>
      <c r="R355" s="245"/>
      <c r="S355" s="245"/>
    </row>
    <row r="356" spans="1:19" s="244" customFormat="1" ht="12.75" customHeight="1" x14ac:dyDescent="0.2">
      <c r="A356" s="164"/>
      <c r="B356" s="36"/>
      <c r="C356" s="36"/>
      <c r="D356" s="25"/>
      <c r="E356" s="1107" t="str">
        <f>IF(L344=EUConst_Relevant,HYPERLINK("#" &amp; Q356,EUConst_MsgDescription),"")</f>
        <v/>
      </c>
      <c r="F356" s="1107"/>
      <c r="G356" s="1107"/>
      <c r="H356" s="1107"/>
      <c r="I356" s="1107"/>
      <c r="J356" s="1107"/>
      <c r="K356" s="1107"/>
      <c r="L356" s="1107"/>
      <c r="M356" s="1107"/>
      <c r="N356" s="1107"/>
      <c r="O356" s="173"/>
      <c r="P356" s="22" t="s">
        <v>172</v>
      </c>
      <c r="Q356" s="371" t="str">
        <f>"#"&amp;ADDRESS(ROW($C$10),COLUMN($C$10))</f>
        <v>#$C$10</v>
      </c>
      <c r="R356" s="245"/>
      <c r="S356" s="245"/>
    </row>
    <row r="357" spans="1:19" s="244" customFormat="1" ht="5.0999999999999996" customHeight="1" x14ac:dyDescent="0.2">
      <c r="A357" s="164"/>
      <c r="B357" s="36"/>
      <c r="C357" s="36"/>
      <c r="D357" s="185"/>
      <c r="E357" s="185"/>
      <c r="F357" s="185"/>
      <c r="G357" s="185"/>
      <c r="H357" s="185"/>
      <c r="I357" s="185"/>
      <c r="J357" s="185"/>
      <c r="K357" s="185"/>
      <c r="L357" s="185"/>
      <c r="M357" s="185"/>
      <c r="N357" s="185"/>
      <c r="O357" s="173"/>
      <c r="P357" s="139"/>
      <c r="Q357" s="245"/>
      <c r="R357" s="245"/>
      <c r="S357" s="245"/>
    </row>
    <row r="358" spans="1:19" s="244" customFormat="1" ht="38.25" customHeight="1" x14ac:dyDescent="0.2">
      <c r="A358" s="164"/>
      <c r="B358" s="36"/>
      <c r="C358" s="36"/>
      <c r="D358" s="24"/>
      <c r="E358" s="998"/>
      <c r="F358" s="999"/>
      <c r="G358" s="999"/>
      <c r="H358" s="999"/>
      <c r="I358" s="999"/>
      <c r="J358" s="999"/>
      <c r="K358" s="999"/>
      <c r="L358" s="999"/>
      <c r="M358" s="999"/>
      <c r="N358" s="1000"/>
      <c r="O358" s="173"/>
      <c r="P358" s="245"/>
      <c r="Q358" s="245"/>
      <c r="R358" s="245"/>
      <c r="S358" s="245"/>
    </row>
    <row r="359" spans="1:19" s="244" customFormat="1" ht="5.0999999999999996" customHeight="1" x14ac:dyDescent="0.2">
      <c r="A359" s="164"/>
      <c r="B359" s="36"/>
      <c r="C359" s="36"/>
      <c r="D359" s="25"/>
      <c r="E359" s="36"/>
      <c r="F359" s="36"/>
      <c r="G359" s="36"/>
      <c r="H359" s="36"/>
      <c r="I359" s="36"/>
      <c r="J359" s="36"/>
      <c r="K359" s="36"/>
      <c r="L359" s="36"/>
      <c r="M359" s="36"/>
      <c r="N359" s="36"/>
      <c r="O359" s="173"/>
      <c r="P359" s="245"/>
      <c r="Q359" s="245"/>
      <c r="R359" s="245"/>
      <c r="S359" s="245"/>
    </row>
    <row r="360" spans="1:19" s="244" customFormat="1" ht="12.75" customHeight="1" x14ac:dyDescent="0.2">
      <c r="A360" s="164"/>
      <c r="B360" s="36"/>
      <c r="C360" s="36"/>
      <c r="D360" s="25"/>
      <c r="E360" s="118"/>
      <c r="F360" s="949" t="str">
        <f>Translations!$B$210</f>
        <v>Atsauce uz ārējām datnēm (attiecīgā gadījumā)</v>
      </c>
      <c r="G360" s="949"/>
      <c r="H360" s="949"/>
      <c r="I360" s="949"/>
      <c r="J360" s="949"/>
      <c r="K360" s="900"/>
      <c r="L360" s="900"/>
      <c r="M360" s="900"/>
      <c r="N360" s="900"/>
      <c r="O360" s="173"/>
      <c r="P360" s="245"/>
      <c r="Q360" s="245"/>
      <c r="R360" s="245"/>
      <c r="S360" s="245"/>
    </row>
    <row r="361" spans="1:19" s="244" customFormat="1" ht="5.0999999999999996" customHeight="1" thickBot="1" x14ac:dyDescent="0.25">
      <c r="A361" s="164"/>
      <c r="B361" s="36"/>
      <c r="C361" s="36"/>
      <c r="D361" s="25"/>
      <c r="E361" s="36"/>
      <c r="F361" s="36"/>
      <c r="G361" s="36"/>
      <c r="H361" s="36"/>
      <c r="I361" s="36"/>
      <c r="J361" s="36"/>
      <c r="K361" s="36"/>
      <c r="L361" s="36"/>
      <c r="M361" s="36"/>
      <c r="N361" s="36"/>
      <c r="O361" s="173"/>
      <c r="P361" s="245"/>
      <c r="Q361" s="245"/>
      <c r="R361" s="245"/>
      <c r="S361" s="245"/>
    </row>
    <row r="362" spans="1:19" s="244" customFormat="1" ht="12.75" customHeight="1" x14ac:dyDescent="0.2">
      <c r="A362" s="164"/>
      <c r="B362" s="36"/>
      <c r="C362" s="36"/>
      <c r="D362" s="185" t="s">
        <v>29</v>
      </c>
      <c r="E362" s="1002" t="str">
        <f>Translations!$B$258</f>
        <v>Vai ir ievērota hierarhiskā kārtība?</v>
      </c>
      <c r="F362" s="1002"/>
      <c r="G362" s="1002"/>
      <c r="H362" s="1099"/>
      <c r="I362" s="260"/>
      <c r="J362" s="256" t="str">
        <f>Translations!$B$259</f>
        <v xml:space="preserve"> Ja nav, kāpēc nav?</v>
      </c>
      <c r="K362" s="926"/>
      <c r="L362" s="927"/>
      <c r="M362" s="927"/>
      <c r="N362" s="941"/>
      <c r="O362" s="173"/>
      <c r="P362" s="245"/>
      <c r="Q362" s="245"/>
      <c r="R362" s="245"/>
      <c r="S362" s="251" t="b">
        <f>AND(I362&lt;&gt;"",I362=FALSE)</f>
        <v>0</v>
      </c>
    </row>
    <row r="363" spans="1:19" s="244" customFormat="1" ht="5.0999999999999996" customHeight="1" x14ac:dyDescent="0.2">
      <c r="A363" s="164"/>
      <c r="B363" s="36"/>
      <c r="C363" s="36"/>
      <c r="D363" s="36"/>
      <c r="E363" s="432"/>
      <c r="F363" s="432"/>
      <c r="G363" s="432"/>
      <c r="H363" s="432"/>
      <c r="I363" s="432"/>
      <c r="J363" s="432"/>
      <c r="K363" s="432"/>
      <c r="L363" s="432"/>
      <c r="M363" s="432"/>
      <c r="N363" s="432"/>
      <c r="O363" s="173"/>
      <c r="P363" s="245"/>
      <c r="Q363" s="245"/>
      <c r="R363" s="245"/>
      <c r="S363" s="253"/>
    </row>
    <row r="364" spans="1:19" s="244" customFormat="1" ht="12.75" customHeight="1" x14ac:dyDescent="0.2">
      <c r="A364" s="164"/>
      <c r="B364" s="36"/>
      <c r="C364" s="36"/>
      <c r="D364" s="12"/>
      <c r="E364" s="12"/>
      <c r="F364" s="714" t="str">
        <f>Translations!$B$264</f>
        <v>Sīkākas ziņas par jebkādām atkāpēm no hierarhijas</v>
      </c>
      <c r="G364" s="714"/>
      <c r="H364" s="714"/>
      <c r="I364" s="714"/>
      <c r="J364" s="714"/>
      <c r="K364" s="714"/>
      <c r="L364" s="714"/>
      <c r="M364" s="714"/>
      <c r="N364" s="714"/>
      <c r="O364" s="173"/>
      <c r="P364" s="245"/>
      <c r="Q364" s="245"/>
      <c r="R364" s="245"/>
      <c r="S364" s="253"/>
    </row>
    <row r="365" spans="1:19" s="244" customFormat="1" ht="25.5" customHeight="1" thickBot="1" x14ac:dyDescent="0.25">
      <c r="A365" s="164"/>
      <c r="B365" s="36"/>
      <c r="C365" s="36"/>
      <c r="D365" s="12"/>
      <c r="E365" s="12"/>
      <c r="F365" s="1037"/>
      <c r="G365" s="1038"/>
      <c r="H365" s="1038"/>
      <c r="I365" s="1038"/>
      <c r="J365" s="1038"/>
      <c r="K365" s="1038"/>
      <c r="L365" s="1038"/>
      <c r="M365" s="1038"/>
      <c r="N365" s="1039"/>
      <c r="O365" s="173"/>
      <c r="P365" s="245"/>
      <c r="Q365" s="245"/>
      <c r="R365" s="245"/>
      <c r="S365" s="273" t="b">
        <f>S362</f>
        <v>0</v>
      </c>
    </row>
    <row r="366" spans="1:19" ht="5.0999999999999996" customHeight="1" x14ac:dyDescent="0.2">
      <c r="B366" s="176"/>
      <c r="C366" s="176"/>
      <c r="D366" s="176"/>
      <c r="E366" s="176"/>
      <c r="F366" s="176"/>
      <c r="G366" s="176"/>
      <c r="H366" s="176"/>
      <c r="I366" s="176"/>
      <c r="J366" s="176"/>
      <c r="K366" s="176"/>
      <c r="L366" s="176"/>
      <c r="M366" s="173"/>
      <c r="N366" s="173"/>
      <c r="O366" s="173"/>
      <c r="P366" s="174"/>
    </row>
    <row r="367" spans="1:19" x14ac:dyDescent="0.2">
      <c r="B367" s="176"/>
      <c r="C367" s="176"/>
      <c r="D367" s="176"/>
      <c r="E367" s="1100" t="str">
        <f>IF(L344=EUConst_Relevant,HYPERLINK(Q367,EUconst_MsgBackToSheetF),"")</f>
        <v/>
      </c>
      <c r="F367" s="1101"/>
      <c r="G367" s="1101"/>
      <c r="H367" s="1101"/>
      <c r="I367" s="1101"/>
      <c r="J367" s="1101"/>
      <c r="K367" s="1101"/>
      <c r="L367" s="1101"/>
      <c r="M367" s="1101"/>
      <c r="N367" s="1102"/>
      <c r="O367" s="173"/>
      <c r="P367" s="186" t="s">
        <v>276</v>
      </c>
      <c r="Q367" s="188" t="str">
        <f>Q346</f>
        <v/>
      </c>
    </row>
    <row r="368" spans="1:19" x14ac:dyDescent="0.2">
      <c r="B368" s="184"/>
      <c r="C368" s="184"/>
      <c r="D368" s="184"/>
      <c r="E368" s="184"/>
      <c r="F368" s="184"/>
      <c r="G368" s="184"/>
      <c r="H368" s="184"/>
      <c r="I368" s="184"/>
      <c r="J368" s="192"/>
      <c r="K368" s="184"/>
      <c r="L368" s="184"/>
      <c r="M368" s="184"/>
      <c r="N368" s="184"/>
      <c r="O368" s="173"/>
      <c r="S368" s="193"/>
    </row>
    <row r="369" spans="1:19" x14ac:dyDescent="0.2">
      <c r="B369" s="184"/>
      <c r="C369" s="184"/>
      <c r="D369" s="184"/>
      <c r="E369" s="184"/>
      <c r="F369" s="184"/>
      <c r="G369" s="184"/>
      <c r="H369" s="184"/>
      <c r="I369" s="184"/>
      <c r="J369" s="184"/>
      <c r="K369" s="184"/>
      <c r="L369" s="184"/>
      <c r="M369" s="184"/>
      <c r="N369" s="184"/>
      <c r="O369" s="173"/>
    </row>
    <row r="370" spans="1:19" x14ac:dyDescent="0.2">
      <c r="B370" s="184"/>
      <c r="C370" s="184"/>
      <c r="D370" s="184"/>
      <c r="E370" s="184"/>
      <c r="F370" s="184"/>
      <c r="G370" s="184"/>
      <c r="H370" s="184"/>
      <c r="I370" s="184"/>
      <c r="J370" s="184"/>
      <c r="K370" s="184"/>
      <c r="L370" s="184"/>
      <c r="M370" s="184"/>
      <c r="N370" s="184"/>
      <c r="O370" s="173"/>
    </row>
    <row r="371" spans="1:19" x14ac:dyDescent="0.2">
      <c r="B371" s="184"/>
      <c r="C371" s="184"/>
      <c r="D371" s="1119" t="str">
        <f>Translations!$B$75</f>
        <v xml:space="preserve">&lt;&lt;&lt; Lai pārietu uz nākamo lapu, klikšķiniet šeit &gt;&gt;&gt; </v>
      </c>
      <c r="E371" s="1120"/>
      <c r="F371" s="1120"/>
      <c r="G371" s="1120"/>
      <c r="H371" s="1120"/>
      <c r="I371" s="1120"/>
      <c r="J371" s="1120"/>
      <c r="K371" s="1120"/>
      <c r="L371" s="1120"/>
      <c r="M371" s="1120"/>
      <c r="N371" s="1120"/>
      <c r="O371" s="173"/>
    </row>
    <row r="372" spans="1:19" x14ac:dyDescent="0.2">
      <c r="B372" s="184"/>
      <c r="C372" s="184"/>
      <c r="D372" s="184"/>
      <c r="E372" s="184"/>
      <c r="F372" s="184"/>
      <c r="G372" s="184"/>
      <c r="H372" s="184"/>
      <c r="I372" s="184"/>
      <c r="J372" s="184"/>
      <c r="K372" s="184"/>
      <c r="L372" s="184"/>
      <c r="M372" s="184"/>
      <c r="N372" s="184"/>
      <c r="O372" s="173"/>
    </row>
    <row r="373" spans="1:19" hidden="1" x14ac:dyDescent="0.25">
      <c r="A373" s="172" t="s">
        <v>160</v>
      </c>
      <c r="B373" s="172" t="s">
        <v>170</v>
      </c>
      <c r="C373" s="172" t="s">
        <v>170</v>
      </c>
      <c r="D373" s="172" t="s">
        <v>170</v>
      </c>
      <c r="E373" s="172" t="s">
        <v>170</v>
      </c>
      <c r="F373" s="172" t="s">
        <v>170</v>
      </c>
      <c r="G373" s="172"/>
      <c r="H373" s="172" t="s">
        <v>170</v>
      </c>
      <c r="I373" s="172" t="s">
        <v>170</v>
      </c>
      <c r="J373" s="172" t="s">
        <v>170</v>
      </c>
      <c r="K373" s="172" t="s">
        <v>170</v>
      </c>
      <c r="L373" s="172" t="s">
        <v>170</v>
      </c>
      <c r="M373" s="172" t="s">
        <v>170</v>
      </c>
      <c r="N373" s="172" t="s">
        <v>170</v>
      </c>
      <c r="O373" s="172" t="s">
        <v>170</v>
      </c>
      <c r="P373" s="172" t="s">
        <v>170</v>
      </c>
      <c r="Q373" s="172" t="s">
        <v>170</v>
      </c>
      <c r="R373" s="172" t="s">
        <v>170</v>
      </c>
      <c r="S373" s="172" t="s">
        <v>170</v>
      </c>
    </row>
    <row r="374" spans="1:19" hidden="1" x14ac:dyDescent="0.25">
      <c r="A374" s="172" t="s">
        <v>160</v>
      </c>
      <c r="B374" s="175"/>
      <c r="C374" s="175"/>
      <c r="D374" s="175"/>
      <c r="E374" s="175"/>
      <c r="F374" s="175"/>
      <c r="G374" s="175"/>
      <c r="H374" s="175"/>
      <c r="I374" s="175"/>
      <c r="J374" s="175"/>
      <c r="K374" s="175"/>
      <c r="L374" s="175"/>
      <c r="M374" s="175"/>
      <c r="N374" s="175"/>
      <c r="O374" s="175"/>
    </row>
    <row r="375" spans="1:19" hidden="1" x14ac:dyDescent="0.25">
      <c r="A375" s="172" t="s">
        <v>160</v>
      </c>
      <c r="B375" s="172"/>
      <c r="C375" s="172"/>
      <c r="D375" s="193" t="s">
        <v>290</v>
      </c>
      <c r="E375" s="172"/>
      <c r="F375" s="172"/>
      <c r="G375" s="172"/>
      <c r="H375" s="172"/>
      <c r="I375" s="172"/>
      <c r="J375" s="172"/>
      <c r="K375" s="172"/>
      <c r="L375" s="172"/>
      <c r="M375" s="172"/>
      <c r="N375" s="172"/>
      <c r="O375" s="172"/>
    </row>
    <row r="376" spans="1:19" hidden="1" x14ac:dyDescent="0.25">
      <c r="A376" s="172" t="s">
        <v>160</v>
      </c>
      <c r="D376" s="220"/>
    </row>
    <row r="377" spans="1:19" hidden="1" x14ac:dyDescent="0.25">
      <c r="A377" s="172" t="s">
        <v>160</v>
      </c>
    </row>
  </sheetData>
  <sheetProtection sheet="1" objects="1" scenarios="1" formatCells="0" formatColumns="0" formatRows="0"/>
  <mergeCells count="556">
    <mergeCell ref="E18:N18"/>
    <mergeCell ref="E19:N19"/>
    <mergeCell ref="E20:N20"/>
    <mergeCell ref="D22:N22"/>
    <mergeCell ref="C9:N9"/>
    <mergeCell ref="B2:D4"/>
    <mergeCell ref="G2:H2"/>
    <mergeCell ref="I2:J2"/>
    <mergeCell ref="K2:L2"/>
    <mergeCell ref="M2:N2"/>
    <mergeCell ref="E3:F3"/>
    <mergeCell ref="G3:H3"/>
    <mergeCell ref="I3:J3"/>
    <mergeCell ref="K3:L3"/>
    <mergeCell ref="M3:N3"/>
    <mergeCell ref="E4:F4"/>
    <mergeCell ref="G4:H4"/>
    <mergeCell ref="I4:J4"/>
    <mergeCell ref="K4:L4"/>
    <mergeCell ref="M4:N4"/>
    <mergeCell ref="E37:N37"/>
    <mergeCell ref="E38:N38"/>
    <mergeCell ref="F39:N39"/>
    <mergeCell ref="F40:N40"/>
    <mergeCell ref="F41:N41"/>
    <mergeCell ref="F42:N42"/>
    <mergeCell ref="G5:H5"/>
    <mergeCell ref="I5:J5"/>
    <mergeCell ref="K5:L5"/>
    <mergeCell ref="M5:N5"/>
    <mergeCell ref="E30:K30"/>
    <mergeCell ref="L30:N30"/>
    <mergeCell ref="E31:N31"/>
    <mergeCell ref="E32:N32"/>
    <mergeCell ref="E34:N34"/>
    <mergeCell ref="D7:N7"/>
    <mergeCell ref="D26:N26"/>
    <mergeCell ref="D28:N28"/>
    <mergeCell ref="D12:N12"/>
    <mergeCell ref="E13:N13"/>
    <mergeCell ref="E14:N14"/>
    <mergeCell ref="E15:N15"/>
    <mergeCell ref="E16:N16"/>
    <mergeCell ref="E17:N17"/>
    <mergeCell ref="E45:F45"/>
    <mergeCell ref="E46:F46"/>
    <mergeCell ref="E47:F47"/>
    <mergeCell ref="E48:F48"/>
    <mergeCell ref="E49:F49"/>
    <mergeCell ref="I44:J44"/>
    <mergeCell ref="K44:L44"/>
    <mergeCell ref="M44:N44"/>
    <mergeCell ref="I45:J45"/>
    <mergeCell ref="I48:J48"/>
    <mergeCell ref="K48:L48"/>
    <mergeCell ref="M48:N48"/>
    <mergeCell ref="I49:J49"/>
    <mergeCell ref="K49:L49"/>
    <mergeCell ref="M49:N49"/>
    <mergeCell ref="K45:L45"/>
    <mergeCell ref="M45:N45"/>
    <mergeCell ref="I46:J46"/>
    <mergeCell ref="K46:L46"/>
    <mergeCell ref="M46:N46"/>
    <mergeCell ref="I47:J47"/>
    <mergeCell ref="K47:L47"/>
    <mergeCell ref="M47:N47"/>
    <mergeCell ref="E56:F56"/>
    <mergeCell ref="E57:F57"/>
    <mergeCell ref="E58:F58"/>
    <mergeCell ref="E59:F59"/>
    <mergeCell ref="E60:F60"/>
    <mergeCell ref="E61:F61"/>
    <mergeCell ref="E50:F50"/>
    <mergeCell ref="E51:F51"/>
    <mergeCell ref="E52:F52"/>
    <mergeCell ref="E53:F53"/>
    <mergeCell ref="E54:F54"/>
    <mergeCell ref="E55:F55"/>
    <mergeCell ref="E68:F68"/>
    <mergeCell ref="E69:F69"/>
    <mergeCell ref="E70:F70"/>
    <mergeCell ref="E71:F71"/>
    <mergeCell ref="E72:F72"/>
    <mergeCell ref="E73:F73"/>
    <mergeCell ref="E62:F62"/>
    <mergeCell ref="E63:F63"/>
    <mergeCell ref="E64:F64"/>
    <mergeCell ref="E65:F65"/>
    <mergeCell ref="E66:F66"/>
    <mergeCell ref="E67:F67"/>
    <mergeCell ref="E80:F80"/>
    <mergeCell ref="E81:F81"/>
    <mergeCell ref="E82:F82"/>
    <mergeCell ref="E83:F83"/>
    <mergeCell ref="E84:F84"/>
    <mergeCell ref="E85:F85"/>
    <mergeCell ref="E74:F74"/>
    <mergeCell ref="E75:F75"/>
    <mergeCell ref="E76:F76"/>
    <mergeCell ref="E77:F77"/>
    <mergeCell ref="E78:F78"/>
    <mergeCell ref="E79:F79"/>
    <mergeCell ref="K99:L99"/>
    <mergeCell ref="M99:N99"/>
    <mergeCell ref="I100:J100"/>
    <mergeCell ref="E86:F86"/>
    <mergeCell ref="E87:F87"/>
    <mergeCell ref="E88:F88"/>
    <mergeCell ref="E89:F89"/>
    <mergeCell ref="E90:F90"/>
    <mergeCell ref="E91:F91"/>
    <mergeCell ref="E96:F96"/>
    <mergeCell ref="E97:F97"/>
    <mergeCell ref="I92:J92"/>
    <mergeCell ref="K92:L92"/>
    <mergeCell ref="M92:N92"/>
    <mergeCell ref="I93:J93"/>
    <mergeCell ref="K93:L93"/>
    <mergeCell ref="M93:N93"/>
    <mergeCell ref="I97:J97"/>
    <mergeCell ref="K97:L97"/>
    <mergeCell ref="M97:N97"/>
    <mergeCell ref="E98:F98"/>
    <mergeCell ref="K90:L90"/>
    <mergeCell ref="M90:N90"/>
    <mergeCell ref="I91:J91"/>
    <mergeCell ref="K168:N168"/>
    <mergeCell ref="E121:K121"/>
    <mergeCell ref="L121:N121"/>
    <mergeCell ref="E122:N122"/>
    <mergeCell ref="E123:N123"/>
    <mergeCell ref="E150:K150"/>
    <mergeCell ref="L150:N150"/>
    <mergeCell ref="E151:N151"/>
    <mergeCell ref="E152:N152"/>
    <mergeCell ref="E144:N144"/>
    <mergeCell ref="D146:N146"/>
    <mergeCell ref="D148:N148"/>
    <mergeCell ref="E125:N125"/>
    <mergeCell ref="E126:N126"/>
    <mergeCell ref="E131:N131"/>
    <mergeCell ref="E133:N133"/>
    <mergeCell ref="E135:N135"/>
    <mergeCell ref="F137:J137"/>
    <mergeCell ref="K137:N137"/>
    <mergeCell ref="D206:N206"/>
    <mergeCell ref="E208:K208"/>
    <mergeCell ref="L208:N208"/>
    <mergeCell ref="E234:N234"/>
    <mergeCell ref="E202:N202"/>
    <mergeCell ref="K221:L221"/>
    <mergeCell ref="M221:N221"/>
    <mergeCell ref="I222:J222"/>
    <mergeCell ref="K222:L222"/>
    <mergeCell ref="M222:N222"/>
    <mergeCell ref="I223:J223"/>
    <mergeCell ref="K223:L223"/>
    <mergeCell ref="M223:N223"/>
    <mergeCell ref="E213:N213"/>
    <mergeCell ref="E214:N214"/>
    <mergeCell ref="E221:F221"/>
    <mergeCell ref="E222:F222"/>
    <mergeCell ref="I221:J221"/>
    <mergeCell ref="E223:F223"/>
    <mergeCell ref="E224:F224"/>
    <mergeCell ref="E225:F225"/>
    <mergeCell ref="E226:F226"/>
    <mergeCell ref="E227:F227"/>
    <mergeCell ref="E228:F228"/>
    <mergeCell ref="K225:L225"/>
    <mergeCell ref="M225:N225"/>
    <mergeCell ref="I228:J228"/>
    <mergeCell ref="K228:L228"/>
    <mergeCell ref="M228:N228"/>
    <mergeCell ref="E263:N263"/>
    <mergeCell ref="E267:N267"/>
    <mergeCell ref="F269:J269"/>
    <mergeCell ref="K269:N269"/>
    <mergeCell ref="E243:N243"/>
    <mergeCell ref="D245:N245"/>
    <mergeCell ref="D247:N247"/>
    <mergeCell ref="E249:K249"/>
    <mergeCell ref="L249:N249"/>
    <mergeCell ref="E250:N250"/>
    <mergeCell ref="E251:N251"/>
    <mergeCell ref="E253:N253"/>
    <mergeCell ref="F258:H258"/>
    <mergeCell ref="I258:J258"/>
    <mergeCell ref="K258:L258"/>
    <mergeCell ref="M258:N258"/>
    <mergeCell ref="E254:N254"/>
    <mergeCell ref="E255:N255"/>
    <mergeCell ref="I256:J256"/>
    <mergeCell ref="F259:H259"/>
    <mergeCell ref="F261:H261"/>
    <mergeCell ref="D278:N278"/>
    <mergeCell ref="D280:N280"/>
    <mergeCell ref="E282:K282"/>
    <mergeCell ref="L282:N282"/>
    <mergeCell ref="F260:H260"/>
    <mergeCell ref="I259:J259"/>
    <mergeCell ref="I260:J260"/>
    <mergeCell ref="K259:L259"/>
    <mergeCell ref="K260:L260"/>
    <mergeCell ref="M259:N259"/>
    <mergeCell ref="M260:N260"/>
    <mergeCell ref="I261:N261"/>
    <mergeCell ref="F291:H291"/>
    <mergeCell ref="I291:J291"/>
    <mergeCell ref="K291:L291"/>
    <mergeCell ref="M291:N291"/>
    <mergeCell ref="I319:J319"/>
    <mergeCell ref="K319:L319"/>
    <mergeCell ref="M319:N319"/>
    <mergeCell ref="F303:N303"/>
    <mergeCell ref="F304:N304"/>
    <mergeCell ref="E313:N313"/>
    <mergeCell ref="E314:N314"/>
    <mergeCell ref="E306:N306"/>
    <mergeCell ref="D308:N308"/>
    <mergeCell ref="D310:N310"/>
    <mergeCell ref="K299:N299"/>
    <mergeCell ref="F299:J299"/>
    <mergeCell ref="E295:N295"/>
    <mergeCell ref="E367:N367"/>
    <mergeCell ref="D371:N371"/>
    <mergeCell ref="E346:N346"/>
    <mergeCell ref="E348:N348"/>
    <mergeCell ref="E349:N349"/>
    <mergeCell ref="E344:K344"/>
    <mergeCell ref="L344:N344"/>
    <mergeCell ref="E345:N345"/>
    <mergeCell ref="E338:N338"/>
    <mergeCell ref="D340:N340"/>
    <mergeCell ref="D342:N342"/>
    <mergeCell ref="F364:N364"/>
    <mergeCell ref="F365:N365"/>
    <mergeCell ref="I52:J52"/>
    <mergeCell ref="K52:L52"/>
    <mergeCell ref="M52:N52"/>
    <mergeCell ref="I53:J53"/>
    <mergeCell ref="K53:L53"/>
    <mergeCell ref="M53:N53"/>
    <mergeCell ref="I50:J50"/>
    <mergeCell ref="K50:L50"/>
    <mergeCell ref="M50:N50"/>
    <mergeCell ref="I51:J51"/>
    <mergeCell ref="K51:L51"/>
    <mergeCell ref="M51:N51"/>
    <mergeCell ref="I56:J56"/>
    <mergeCell ref="K56:L56"/>
    <mergeCell ref="M56:N56"/>
    <mergeCell ref="I57:J57"/>
    <mergeCell ref="K57:L57"/>
    <mergeCell ref="M57:N57"/>
    <mergeCell ref="I54:J54"/>
    <mergeCell ref="K54:L54"/>
    <mergeCell ref="M54:N54"/>
    <mergeCell ref="I55:J55"/>
    <mergeCell ref="K55:L55"/>
    <mergeCell ref="M55:N55"/>
    <mergeCell ref="I60:J60"/>
    <mergeCell ref="K60:L60"/>
    <mergeCell ref="M60:N60"/>
    <mergeCell ref="I61:J61"/>
    <mergeCell ref="K61:L61"/>
    <mergeCell ref="M61:N61"/>
    <mergeCell ref="I58:J58"/>
    <mergeCell ref="K58:L58"/>
    <mergeCell ref="M58:N58"/>
    <mergeCell ref="I59:J59"/>
    <mergeCell ref="K59:L59"/>
    <mergeCell ref="M59:N59"/>
    <mergeCell ref="I64:J64"/>
    <mergeCell ref="K64:L64"/>
    <mergeCell ref="M64:N64"/>
    <mergeCell ref="I65:J65"/>
    <mergeCell ref="K65:L65"/>
    <mergeCell ref="M65:N65"/>
    <mergeCell ref="I62:J62"/>
    <mergeCell ref="K62:L62"/>
    <mergeCell ref="M62:N62"/>
    <mergeCell ref="I63:J63"/>
    <mergeCell ref="K63:L63"/>
    <mergeCell ref="M63:N63"/>
    <mergeCell ref="I68:J68"/>
    <mergeCell ref="K68:L68"/>
    <mergeCell ref="M68:N68"/>
    <mergeCell ref="I69:J69"/>
    <mergeCell ref="K69:L69"/>
    <mergeCell ref="M69:N69"/>
    <mergeCell ref="I66:J66"/>
    <mergeCell ref="K66:L66"/>
    <mergeCell ref="M66:N66"/>
    <mergeCell ref="I67:J67"/>
    <mergeCell ref="K67:L67"/>
    <mergeCell ref="M67:N67"/>
    <mergeCell ref="I72:J72"/>
    <mergeCell ref="K72:L72"/>
    <mergeCell ref="M72:N72"/>
    <mergeCell ref="I73:J73"/>
    <mergeCell ref="K73:L73"/>
    <mergeCell ref="M73:N73"/>
    <mergeCell ref="I70:J70"/>
    <mergeCell ref="K70:L70"/>
    <mergeCell ref="M70:N70"/>
    <mergeCell ref="I71:J71"/>
    <mergeCell ref="K71:L71"/>
    <mergeCell ref="M71:N71"/>
    <mergeCell ref="I76:J76"/>
    <mergeCell ref="K76:L76"/>
    <mergeCell ref="M76:N76"/>
    <mergeCell ref="I77:J77"/>
    <mergeCell ref="K77:L77"/>
    <mergeCell ref="M77:N77"/>
    <mergeCell ref="I74:J74"/>
    <mergeCell ref="K74:L74"/>
    <mergeCell ref="M74:N74"/>
    <mergeCell ref="I75:J75"/>
    <mergeCell ref="K75:L75"/>
    <mergeCell ref="M75:N75"/>
    <mergeCell ref="I80:J80"/>
    <mergeCell ref="K80:L80"/>
    <mergeCell ref="M80:N80"/>
    <mergeCell ref="I81:J81"/>
    <mergeCell ref="K81:L81"/>
    <mergeCell ref="M81:N81"/>
    <mergeCell ref="I78:J78"/>
    <mergeCell ref="K78:L78"/>
    <mergeCell ref="M78:N78"/>
    <mergeCell ref="I79:J79"/>
    <mergeCell ref="K79:L79"/>
    <mergeCell ref="M79:N79"/>
    <mergeCell ref="I84:J84"/>
    <mergeCell ref="K84:L84"/>
    <mergeCell ref="M84:N84"/>
    <mergeCell ref="I85:J85"/>
    <mergeCell ref="K85:L85"/>
    <mergeCell ref="M85:N85"/>
    <mergeCell ref="I82:J82"/>
    <mergeCell ref="K82:L82"/>
    <mergeCell ref="M82:N82"/>
    <mergeCell ref="I83:J83"/>
    <mergeCell ref="K83:L83"/>
    <mergeCell ref="M83:N83"/>
    <mergeCell ref="F113:N113"/>
    <mergeCell ref="I88:J88"/>
    <mergeCell ref="K88:L88"/>
    <mergeCell ref="M88:N88"/>
    <mergeCell ref="I89:J89"/>
    <mergeCell ref="K89:L89"/>
    <mergeCell ref="M89:N89"/>
    <mergeCell ref="I86:J86"/>
    <mergeCell ref="K86:L86"/>
    <mergeCell ref="M86:N86"/>
    <mergeCell ref="I87:J87"/>
    <mergeCell ref="K87:L87"/>
    <mergeCell ref="M87:N87"/>
    <mergeCell ref="E99:F99"/>
    <mergeCell ref="E100:F100"/>
    <mergeCell ref="I98:J98"/>
    <mergeCell ref="K98:L98"/>
    <mergeCell ref="M98:N98"/>
    <mergeCell ref="I99:J99"/>
    <mergeCell ref="E92:F92"/>
    <mergeCell ref="E93:F93"/>
    <mergeCell ref="E94:F94"/>
    <mergeCell ref="E95:F95"/>
    <mergeCell ref="I90:J90"/>
    <mergeCell ref="K91:L91"/>
    <mergeCell ref="M91:N91"/>
    <mergeCell ref="I96:J96"/>
    <mergeCell ref="K96:L96"/>
    <mergeCell ref="M96:N96"/>
    <mergeCell ref="I94:J94"/>
    <mergeCell ref="K94:L94"/>
    <mergeCell ref="M94:N94"/>
    <mergeCell ref="I95:J95"/>
    <mergeCell ref="K95:L95"/>
    <mergeCell ref="M95:N95"/>
    <mergeCell ref="F199:N199"/>
    <mergeCell ref="F200:N200"/>
    <mergeCell ref="E183:N183"/>
    <mergeCell ref="K100:L100"/>
    <mergeCell ref="M100:N100"/>
    <mergeCell ref="E102:N102"/>
    <mergeCell ref="E106:N106"/>
    <mergeCell ref="F108:J108"/>
    <mergeCell ref="E115:N115"/>
    <mergeCell ref="D117:N117"/>
    <mergeCell ref="E197:H197"/>
    <mergeCell ref="K197:N197"/>
    <mergeCell ref="E173:N173"/>
    <mergeCell ref="D175:N175"/>
    <mergeCell ref="D177:N177"/>
    <mergeCell ref="F171:N171"/>
    <mergeCell ref="E184:N184"/>
    <mergeCell ref="E164:N164"/>
    <mergeCell ref="F170:N170"/>
    <mergeCell ref="F166:J166"/>
    <mergeCell ref="K166:N166"/>
    <mergeCell ref="E168:H168"/>
    <mergeCell ref="F187:H187"/>
    <mergeCell ref="I187:J187"/>
    <mergeCell ref="K195:N195"/>
    <mergeCell ref="D119:N119"/>
    <mergeCell ref="K108:N108"/>
    <mergeCell ref="E110:H110"/>
    <mergeCell ref="K110:N110"/>
    <mergeCell ref="E127:N127"/>
    <mergeCell ref="F142:N142"/>
    <mergeCell ref="I128:J128"/>
    <mergeCell ref="K128:L128"/>
    <mergeCell ref="M128:N128"/>
    <mergeCell ref="F129:H129"/>
    <mergeCell ref="I129:J129"/>
    <mergeCell ref="K129:L129"/>
    <mergeCell ref="M129:N129"/>
    <mergeCell ref="E139:H139"/>
    <mergeCell ref="K139:N139"/>
    <mergeCell ref="F141:N141"/>
    <mergeCell ref="K187:L187"/>
    <mergeCell ref="M187:N187"/>
    <mergeCell ref="E179:K179"/>
    <mergeCell ref="L179:N179"/>
    <mergeCell ref="E180:N180"/>
    <mergeCell ref="E181:N181"/>
    <mergeCell ref="E185:N185"/>
    <mergeCell ref="E329:N329"/>
    <mergeCell ref="F331:J331"/>
    <mergeCell ref="K331:N331"/>
    <mergeCell ref="M158:N158"/>
    <mergeCell ref="I186:J186"/>
    <mergeCell ref="K186:L186"/>
    <mergeCell ref="M186:N186"/>
    <mergeCell ref="E160:N160"/>
    <mergeCell ref="E155:N155"/>
    <mergeCell ref="E156:N156"/>
    <mergeCell ref="I157:J157"/>
    <mergeCell ref="K157:L157"/>
    <mergeCell ref="M157:N157"/>
    <mergeCell ref="F158:H158"/>
    <mergeCell ref="I158:J158"/>
    <mergeCell ref="F217:N217"/>
    <mergeCell ref="F218:N218"/>
    <mergeCell ref="E220:F220"/>
    <mergeCell ref="I220:J220"/>
    <mergeCell ref="K220:L220"/>
    <mergeCell ref="M220:N220"/>
    <mergeCell ref="E209:N209"/>
    <mergeCell ref="E210:N210"/>
    <mergeCell ref="E212:N212"/>
    <mergeCell ref="E333:H333"/>
    <mergeCell ref="K333:N333"/>
    <mergeCell ref="F335:N335"/>
    <mergeCell ref="F336:N336"/>
    <mergeCell ref="F360:J360"/>
    <mergeCell ref="K360:N360"/>
    <mergeCell ref="E362:H362"/>
    <mergeCell ref="K362:N362"/>
    <mergeCell ref="I351:J351"/>
    <mergeCell ref="K351:L351"/>
    <mergeCell ref="M351:N351"/>
    <mergeCell ref="F352:H352"/>
    <mergeCell ref="I352:J352"/>
    <mergeCell ref="K352:L352"/>
    <mergeCell ref="M352:N352"/>
    <mergeCell ref="E354:N354"/>
    <mergeCell ref="E358:N358"/>
    <mergeCell ref="E350:N350"/>
    <mergeCell ref="E356:N356"/>
    <mergeCell ref="M322:N322"/>
    <mergeCell ref="I323:J323"/>
    <mergeCell ref="K323:L323"/>
    <mergeCell ref="M323:N323"/>
    <mergeCell ref="E320:G320"/>
    <mergeCell ref="E321:G321"/>
    <mergeCell ref="E322:G322"/>
    <mergeCell ref="E323:G323"/>
    <mergeCell ref="K321:L321"/>
    <mergeCell ref="M321:N321"/>
    <mergeCell ref="I322:J322"/>
    <mergeCell ref="K322:L322"/>
    <mergeCell ref="E327:N327"/>
    <mergeCell ref="D23:N23"/>
    <mergeCell ref="E317:N317"/>
    <mergeCell ref="E318:N318"/>
    <mergeCell ref="E288:N288"/>
    <mergeCell ref="I289:J289"/>
    <mergeCell ref="K289:L289"/>
    <mergeCell ref="M289:N289"/>
    <mergeCell ref="E325:N325"/>
    <mergeCell ref="E316:N316"/>
    <mergeCell ref="I320:J320"/>
    <mergeCell ref="K320:L320"/>
    <mergeCell ref="M320:N320"/>
    <mergeCell ref="I321:J321"/>
    <mergeCell ref="E312:K312"/>
    <mergeCell ref="L312:N312"/>
    <mergeCell ref="E301:H301"/>
    <mergeCell ref="K301:N301"/>
    <mergeCell ref="E293:N293"/>
    <mergeCell ref="E297:N297"/>
    <mergeCell ref="E35:N35"/>
    <mergeCell ref="E36:N36"/>
    <mergeCell ref="E230:N230"/>
    <mergeCell ref="F236:J236"/>
    <mergeCell ref="E104:N104"/>
    <mergeCell ref="E162:N162"/>
    <mergeCell ref="E191:N191"/>
    <mergeCell ref="E232:N232"/>
    <mergeCell ref="E265:N265"/>
    <mergeCell ref="I226:J226"/>
    <mergeCell ref="K226:L226"/>
    <mergeCell ref="M226:N226"/>
    <mergeCell ref="I227:J227"/>
    <mergeCell ref="K227:L227"/>
    <mergeCell ref="M227:N227"/>
    <mergeCell ref="I224:J224"/>
    <mergeCell ref="K224:L224"/>
    <mergeCell ref="M224:N224"/>
    <mergeCell ref="I225:J225"/>
    <mergeCell ref="F112:N112"/>
    <mergeCell ref="E154:N154"/>
    <mergeCell ref="K158:L158"/>
    <mergeCell ref="E215:N215"/>
    <mergeCell ref="E216:N216"/>
    <mergeCell ref="D204:N204"/>
    <mergeCell ref="E189:N189"/>
    <mergeCell ref="E193:N193"/>
    <mergeCell ref="F195:J195"/>
    <mergeCell ref="K236:N236"/>
    <mergeCell ref="I257:J257"/>
    <mergeCell ref="K257:L257"/>
    <mergeCell ref="M257:N257"/>
    <mergeCell ref="F241:N241"/>
    <mergeCell ref="E238:H238"/>
    <mergeCell ref="K238:N238"/>
    <mergeCell ref="F240:N240"/>
    <mergeCell ref="F290:H290"/>
    <mergeCell ref="I290:J290"/>
    <mergeCell ref="K290:L290"/>
    <mergeCell ref="M290:N290"/>
    <mergeCell ref="E287:N287"/>
    <mergeCell ref="E276:N276"/>
    <mergeCell ref="E271:H271"/>
    <mergeCell ref="K271:N271"/>
    <mergeCell ref="F273:N273"/>
    <mergeCell ref="F274:N274"/>
    <mergeCell ref="E283:N283"/>
    <mergeCell ref="E284:N284"/>
    <mergeCell ref="E286:N286"/>
    <mergeCell ref="K256:L256"/>
    <mergeCell ref="M256:N256"/>
    <mergeCell ref="F257:H257"/>
  </mergeCells>
  <conditionalFormatting sqref="E267:N267 K269:N269 I271 K271:N271 F274:N274">
    <cfRule type="expression" dxfId="20" priority="18">
      <formula>$S$249</formula>
    </cfRule>
  </conditionalFormatting>
  <conditionalFormatting sqref="E297:N297 K299:N299 I301 K301:N301 F304:N304">
    <cfRule type="expression" dxfId="19" priority="17">
      <formula>$S$282</formula>
    </cfRule>
  </conditionalFormatting>
  <conditionalFormatting sqref="I261">
    <cfRule type="expression" dxfId="18" priority="2">
      <formula>$S$249</formula>
    </cfRule>
  </conditionalFormatting>
  <conditionalFormatting sqref="I45:N100 E106:N106 K108:N108 I110 K110:N110 F113:N113">
    <cfRule type="expression" dxfId="17" priority="23">
      <formula>$S$30</formula>
    </cfRule>
  </conditionalFormatting>
  <conditionalFormatting sqref="I129:N129 E135:N135 K137:N137 I139 K139:N139 F142:N142">
    <cfRule type="expression" dxfId="16" priority="22">
      <formula>$S$121</formula>
    </cfRule>
  </conditionalFormatting>
  <conditionalFormatting sqref="I158:N158 E164:N164 K166:N166 I168 K168:N168 F171:N171">
    <cfRule type="expression" dxfId="15" priority="21">
      <formula>$S$150</formula>
    </cfRule>
  </conditionalFormatting>
  <conditionalFormatting sqref="I187:N187 E193:N193 K195:N195 I197 K197:N197 F200:N200">
    <cfRule type="expression" dxfId="14" priority="20">
      <formula>$S$179</formula>
    </cfRule>
  </conditionalFormatting>
  <conditionalFormatting sqref="I221:N228 E234:N234 K236:N236 I238 K238:N238 F241:N241">
    <cfRule type="expression" dxfId="13" priority="19">
      <formula>$S$208</formula>
    </cfRule>
  </conditionalFormatting>
  <conditionalFormatting sqref="I257:N260">
    <cfRule type="expression" dxfId="12" priority="1">
      <formula>$S$249</formula>
    </cfRule>
  </conditionalFormatting>
  <conditionalFormatting sqref="I290:N291">
    <cfRule type="expression" dxfId="11" priority="12">
      <formula>$S$282</formula>
    </cfRule>
  </conditionalFormatting>
  <conditionalFormatting sqref="I320:N323 E329:N329 K331:N331 I333 K333:N333 F336:N336">
    <cfRule type="expression" dxfId="10" priority="16">
      <formula>$S$312</formula>
    </cfRule>
  </conditionalFormatting>
  <conditionalFormatting sqref="I352:N352 E358:N358 K360:N360 I362 K362:N362 F365:N365">
    <cfRule type="expression" dxfId="9" priority="15">
      <formula>$S$344</formula>
    </cfRule>
  </conditionalFormatting>
  <conditionalFormatting sqref="K110:N110 F113:N113">
    <cfRule type="expression" dxfId="8" priority="32">
      <formula>$S110</formula>
    </cfRule>
  </conditionalFormatting>
  <conditionalFormatting sqref="K139:N139 F142:N142">
    <cfRule type="expression" dxfId="7" priority="31">
      <formula>$S139</formula>
    </cfRule>
  </conditionalFormatting>
  <conditionalFormatting sqref="K168:N168 F171:N171">
    <cfRule type="expression" dxfId="6" priority="30">
      <formula>$S168</formula>
    </cfRule>
  </conditionalFormatting>
  <conditionalFormatting sqref="K197:N197 F200:N200">
    <cfRule type="expression" dxfId="5" priority="29">
      <formula>$S197</formula>
    </cfRule>
  </conditionalFormatting>
  <conditionalFormatting sqref="K238:N238 F241:N241">
    <cfRule type="expression" dxfId="4" priority="28">
      <formula>$S238</formula>
    </cfRule>
  </conditionalFormatting>
  <conditionalFormatting sqref="K271:N271 F274:N274">
    <cfRule type="expression" dxfId="3" priority="27">
      <formula>$S271</formula>
    </cfRule>
  </conditionalFormatting>
  <conditionalFormatting sqref="K301:N301 F304:N304">
    <cfRule type="expression" dxfId="2" priority="26">
      <formula>$S301</formula>
    </cfRule>
  </conditionalFormatting>
  <conditionalFormatting sqref="K333:N333 F336:N336">
    <cfRule type="expression" dxfId="1" priority="25">
      <formula>$S333</formula>
    </cfRule>
  </conditionalFormatting>
  <conditionalFormatting sqref="K362:N362 F365:N365">
    <cfRule type="expression" dxfId="0" priority="24">
      <formula>$S362</formula>
    </cfRule>
  </conditionalFormatting>
  <dataValidations count="5">
    <dataValidation type="list" allowBlank="1" showInputMessage="1" showErrorMessage="1" sqref="I221:N228 I320:N323 I45:N100 I187:N187 I257:N257 I290:N290">
      <formula1>Euconst_quantification_fuels</formula1>
    </dataValidation>
    <dataValidation type="list" allowBlank="1" showInputMessage="1" showErrorMessage="1" sqref="I158:N158 I129:N129 I291:N291 I258:N259">
      <formula1>Euconst_properties</formula1>
    </dataValidation>
    <dataValidation type="list" allowBlank="1" showInputMessage="1" showErrorMessage="1" sqref="I301 I333 I271 I238 I197 I168 I139 I110 I362">
      <formula1>Euconst_TrueFalse</formula1>
    </dataValidation>
    <dataValidation type="list" allowBlank="1" showInputMessage="1" showErrorMessage="1" sqref="K301 K333 K271 K238 K197 K168 K139 K110 K362">
      <formula1>Euconst_UncertaintyOrInfeasibleOrUnreasonable</formula1>
    </dataValidation>
    <dataValidation type="list" allowBlank="1" showInputMessage="1" showErrorMessage="1" sqref="I352:N352 I260:N260">
      <formula1>Euconst_quantification_energy</formula1>
    </dataValidation>
  </dataValidations>
  <hyperlinks>
    <hyperlink ref="G2:H2" location="JUMP_TOC_Home" display="Table of contents"/>
    <hyperlink ref="E3:F3" location="JUMP_H_Top" display="Top of sheet"/>
    <hyperlink ref="I2:J2" location="JUMP_G_Top" display="Previous sheet"/>
    <hyperlink ref="G3:H3" location="JUMP_H_I" display="JUMP_H_I"/>
    <hyperlink ref="I3:J3" location="JUMP_H_II" display="JUMP_H_II"/>
    <hyperlink ref="K3:L3" location="JUMP_H_III" display="JUMP_H_III"/>
    <hyperlink ref="M3:N3" location="JUMP_H_IV" display="JUMP_H_IV"/>
    <hyperlink ref="G4:H4" location="JUMP_H_V" display="JUMP_H_V"/>
    <hyperlink ref="I4:J4" location="JUMP_H_VI" display="JUMP_H_VI"/>
    <hyperlink ref="K4:L4" location="JUMP_H_VII" display="JUMP_H_VII"/>
    <hyperlink ref="M4:N4" location="JUMP_H_VIII" display="JUMP_H_VIII"/>
    <hyperlink ref="G5:H5" location="JUMP_H_IX" display="JUMP_H_IX"/>
    <hyperlink ref="E4:F4" location="JUMP_H_Bottom" display="End of sheet"/>
    <hyperlink ref="D371:N371" location="JUMP_I_Top" display="&lt;&lt;&lt; Click here to proceed to next sheet &gt;&gt;&gt; "/>
    <hyperlink ref="K2:L2" location="JUMP_I_Top" display="Next sheet"/>
  </hyperlinks>
  <pageMargins left="0.78740157480314965" right="0.78740157480314965" top="0.78740157480314965" bottom="0.78740157480314965" header="0.51181102362204722" footer="0.51181102362204722"/>
  <pageSetup paperSize="9" scale="61" fitToHeight="12" orientation="portrait" r:id="rId1"/>
  <headerFooter alignWithMargins="0">
    <oddHeader>&amp;L&amp;F; &amp;A&amp;R&amp;D; &amp;T</oddHeader>
    <oddFooter>&amp;C&amp;P / &amp;N</oddFooter>
  </headerFooter>
  <rowBreaks count="3" manualBreakCount="3">
    <brk id="174" min="1" max="13" man="1"/>
    <brk id="244" min="1" max="13" man="1"/>
    <brk id="368" min="1" max="1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pageSetUpPr fitToPage="1"/>
  </sheetPr>
  <dimension ref="A1:O9"/>
  <sheetViews>
    <sheetView workbookViewId="0">
      <pane ySplit="3" topLeftCell="A4" activePane="bottomLeft" state="frozen"/>
      <selection sqref="A1:E4"/>
      <selection pane="bottomLeft" sqref="A1:C3"/>
    </sheetView>
  </sheetViews>
  <sheetFormatPr baseColWidth="10" defaultColWidth="11.42578125" defaultRowHeight="15" x14ac:dyDescent="0.25"/>
  <cols>
    <col min="1" max="1" width="2.7109375" style="36" customWidth="1"/>
    <col min="2" max="3" width="4.7109375" style="36" customWidth="1"/>
    <col min="4" max="13" width="12.7109375" style="36" customWidth="1"/>
    <col min="14" max="14" width="4.7109375" style="36" customWidth="1"/>
    <col min="15" max="15" width="11.42578125" style="36"/>
    <col min="16" max="16384" width="11.42578125" style="403"/>
  </cols>
  <sheetData>
    <row r="1" spans="1:15" s="20" customFormat="1" ht="15.75" customHeight="1" thickBot="1" x14ac:dyDescent="0.3">
      <c r="A1" s="1137" t="str">
        <f>Translations!$B$531</f>
        <v>I. 
Dalībvalsts lapa</v>
      </c>
      <c r="B1" s="1138"/>
      <c r="C1" s="725"/>
      <c r="D1" s="297" t="str">
        <f>Translations!$B$2</f>
        <v>Navigācijas josla:</v>
      </c>
      <c r="E1" s="393"/>
      <c r="F1" s="732" t="str">
        <f>Translations!$B$18</f>
        <v>Saturs</v>
      </c>
      <c r="G1" s="646"/>
      <c r="H1" s="646"/>
      <c r="I1" s="646"/>
      <c r="J1" s="646"/>
      <c r="K1" s="646"/>
      <c r="L1" s="646"/>
      <c r="M1" s="646"/>
      <c r="N1" s="36"/>
      <c r="O1" s="36"/>
    </row>
    <row r="2" spans="1:15" s="20" customFormat="1" ht="15.75" customHeight="1" thickBot="1" x14ac:dyDescent="0.3">
      <c r="A2" s="1139"/>
      <c r="B2" s="1140"/>
      <c r="C2" s="1141"/>
      <c r="D2" s="646" t="str">
        <f>Translations!$B$4</f>
        <v>Lapas sākums</v>
      </c>
      <c r="E2" s="715"/>
      <c r="F2" s="1145"/>
      <c r="G2" s="1145"/>
      <c r="H2" s="1145"/>
      <c r="I2" s="1145"/>
      <c r="J2" s="1145"/>
      <c r="K2" s="1145"/>
      <c r="L2" s="1145"/>
      <c r="M2" s="1145"/>
      <c r="N2" s="36"/>
      <c r="O2" s="36"/>
    </row>
    <row r="3" spans="1:15" s="20" customFormat="1" ht="15.75" customHeight="1" thickBot="1" x14ac:dyDescent="0.3">
      <c r="A3" s="1142"/>
      <c r="B3" s="1143"/>
      <c r="C3" s="1144"/>
      <c r="D3" s="646"/>
      <c r="E3" s="646"/>
      <c r="F3" s="1145"/>
      <c r="G3" s="1145"/>
      <c r="H3" s="1145"/>
      <c r="I3" s="1145"/>
      <c r="J3" s="1145"/>
      <c r="K3" s="1145"/>
      <c r="L3" s="1145"/>
      <c r="M3" s="1145"/>
      <c r="N3" s="36"/>
      <c r="O3" s="36"/>
    </row>
    <row r="4" spans="1:15" s="20" customFormat="1" x14ac:dyDescent="0.25">
      <c r="A4" s="194"/>
      <c r="B4" s="394"/>
      <c r="C4" s="194"/>
      <c r="D4" s="194"/>
      <c r="E4" s="395"/>
      <c r="F4" s="395"/>
      <c r="G4" s="395"/>
      <c r="H4" s="194"/>
      <c r="I4" s="194"/>
      <c r="J4" s="194"/>
      <c r="K4" s="194"/>
      <c r="L4" s="19"/>
      <c r="M4" s="19"/>
      <c r="N4" s="19"/>
      <c r="O4" s="36"/>
    </row>
    <row r="5" spans="1:15" s="20" customFormat="1" ht="23.25" customHeight="1" x14ac:dyDescent="0.25">
      <c r="A5" s="194"/>
      <c r="B5" s="2" t="s">
        <v>331</v>
      </c>
      <c r="C5" s="2" t="str">
        <f>Translations!$B$532</f>
        <v>Lapa “MSspecific” — DALĪBVALSTS PAPILDU DATU PRASĪBAS</v>
      </c>
      <c r="D5" s="2"/>
      <c r="E5" s="2"/>
      <c r="F5" s="2"/>
      <c r="G5" s="2"/>
      <c r="H5" s="2"/>
      <c r="I5" s="2"/>
      <c r="J5" s="2"/>
      <c r="K5" s="2"/>
      <c r="L5" s="19"/>
      <c r="M5" s="19"/>
      <c r="N5" s="19"/>
      <c r="O5" s="36"/>
    </row>
    <row r="6" spans="1:15" s="20" customFormat="1" x14ac:dyDescent="0.25">
      <c r="A6" s="194"/>
      <c r="B6" s="194"/>
      <c r="C6" s="194"/>
      <c r="D6" s="194"/>
      <c r="E6" s="194"/>
      <c r="F6" s="194"/>
      <c r="G6" s="194"/>
      <c r="H6" s="194"/>
      <c r="I6" s="194"/>
      <c r="J6" s="194"/>
      <c r="K6" s="194"/>
      <c r="L6" s="19"/>
      <c r="M6" s="19"/>
      <c r="N6" s="19"/>
      <c r="O6" s="36"/>
    </row>
    <row r="7" spans="1:15" s="20" customFormat="1" ht="15.75" x14ac:dyDescent="0.25">
      <c r="A7" s="194"/>
      <c r="B7" s="288" t="s">
        <v>25</v>
      </c>
      <c r="C7" s="402" t="str">
        <f>Translations!$B$533</f>
        <v>Nosaka dalībvalsts</v>
      </c>
      <c r="D7" s="402"/>
      <c r="E7" s="402"/>
      <c r="F7" s="402"/>
      <c r="G7" s="402"/>
      <c r="H7" s="402"/>
      <c r="I7" s="402"/>
      <c r="J7" s="402"/>
      <c r="K7" s="402"/>
      <c r="L7" s="402"/>
      <c r="M7" s="402"/>
      <c r="N7" s="19"/>
      <c r="O7" s="36"/>
    </row>
    <row r="8" spans="1:15" s="20" customFormat="1" ht="5.0999999999999996" customHeight="1" x14ac:dyDescent="0.25">
      <c r="A8" s="194"/>
      <c r="B8" s="194"/>
      <c r="C8" s="194"/>
      <c r="D8" s="194"/>
      <c r="E8" s="194"/>
      <c r="F8" s="194"/>
      <c r="G8" s="194"/>
      <c r="H8" s="194"/>
      <c r="I8" s="194"/>
      <c r="J8" s="194"/>
      <c r="K8" s="194"/>
      <c r="L8" s="19"/>
      <c r="M8" s="19"/>
      <c r="N8" s="19"/>
      <c r="O8" s="36"/>
    </row>
    <row r="9" spans="1:15" s="20" customFormat="1" ht="12.75" x14ac:dyDescent="0.25">
      <c r="A9" s="36"/>
      <c r="B9" s="36"/>
      <c r="C9" s="36"/>
      <c r="D9" s="36"/>
      <c r="E9" s="36"/>
      <c r="F9" s="36"/>
      <c r="G9" s="36"/>
      <c r="H9" s="36"/>
      <c r="I9" s="36"/>
      <c r="J9" s="36"/>
      <c r="K9" s="36"/>
      <c r="L9" s="36"/>
      <c r="M9" s="36"/>
      <c r="N9" s="36"/>
      <c r="O9" s="36"/>
    </row>
  </sheetData>
  <sheetProtection sheet="1" objects="1" scenarios="1" formatCells="0" formatColumns="0" formatRows="0"/>
  <mergeCells count="15">
    <mergeCell ref="A1:C3"/>
    <mergeCell ref="F1:G1"/>
    <mergeCell ref="H1:I1"/>
    <mergeCell ref="J1:K1"/>
    <mergeCell ref="L1:M1"/>
    <mergeCell ref="D2:E2"/>
    <mergeCell ref="F2:G2"/>
    <mergeCell ref="H2:I2"/>
    <mergeCell ref="J2:K2"/>
    <mergeCell ref="L2:M2"/>
    <mergeCell ref="D3:E3"/>
    <mergeCell ref="F3:G3"/>
    <mergeCell ref="H3:I3"/>
    <mergeCell ref="J3:K3"/>
    <mergeCell ref="L3:M3"/>
  </mergeCells>
  <hyperlinks>
    <hyperlink ref="F1:G1" location="JUMP_Coverpage_Top" display="JUMP_Coverpage_Top"/>
    <hyperlink ref="D2:E2" location="JUMP_I_Top" display="JUMP_I_Top"/>
  </hyperlinks>
  <pageMargins left="0.70866141732283472" right="0.70866141732283472" top="0.78740157480314965" bottom="0.78740157480314965" header="0.31496062992125984" footer="0.31496062992125984"/>
  <pageSetup paperSize="9" scale="94" fitToHeight="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pageSetUpPr fitToPage="1"/>
  </sheetPr>
  <dimension ref="A1:N69"/>
  <sheetViews>
    <sheetView workbookViewId="0">
      <pane ySplit="3" topLeftCell="A4" activePane="bottomLeft" state="frozen"/>
      <selection sqref="A1:E4"/>
      <selection pane="bottomLeft" sqref="A1:C3"/>
    </sheetView>
  </sheetViews>
  <sheetFormatPr baseColWidth="10" defaultColWidth="11.42578125" defaultRowHeight="15" x14ac:dyDescent="0.25"/>
  <cols>
    <col min="1" max="1" width="2.7109375" style="401" customWidth="1"/>
    <col min="2" max="3" width="4.7109375" style="401" customWidth="1"/>
    <col min="4" max="13" width="12.7109375" style="401" customWidth="1"/>
  </cols>
  <sheetData>
    <row r="1" spans="1:14" s="36" customFormat="1" ht="15.75" customHeight="1" thickBot="1" x14ac:dyDescent="0.3">
      <c r="A1" s="1137" t="str">
        <f>Translations!$B$534</f>
        <v>J. 
Piezīmes</v>
      </c>
      <c r="B1" s="1138"/>
      <c r="C1" s="725"/>
      <c r="D1" s="297" t="str">
        <f>Translations!$B$2</f>
        <v>Navigācijas josla:</v>
      </c>
      <c r="E1" s="393"/>
      <c r="F1" s="732" t="str">
        <f>Translations!$B$18</f>
        <v>Saturs</v>
      </c>
      <c r="G1" s="646"/>
      <c r="H1" s="646"/>
      <c r="I1" s="646"/>
      <c r="J1" s="646"/>
      <c r="K1" s="646"/>
      <c r="L1" s="646"/>
      <c r="M1" s="646"/>
      <c r="N1" s="19"/>
    </row>
    <row r="2" spans="1:14" s="36" customFormat="1" ht="15.75" customHeight="1" thickBot="1" x14ac:dyDescent="0.25">
      <c r="A2" s="1139"/>
      <c r="B2" s="1140"/>
      <c r="C2" s="1141"/>
      <c r="D2" s="646" t="str">
        <f>Translations!$B$4</f>
        <v>Lapas sākums</v>
      </c>
      <c r="E2" s="715"/>
      <c r="F2" s="1145"/>
      <c r="G2" s="1145"/>
      <c r="H2" s="1145"/>
      <c r="I2" s="1145"/>
      <c r="J2" s="1145"/>
      <c r="K2" s="1145"/>
      <c r="L2" s="1145"/>
      <c r="M2" s="1145"/>
      <c r="N2" s="19"/>
    </row>
    <row r="3" spans="1:14" s="36" customFormat="1" ht="15.75" customHeight="1" thickBot="1" x14ac:dyDescent="0.25">
      <c r="A3" s="1142"/>
      <c r="B3" s="1143"/>
      <c r="C3" s="1144"/>
      <c r="D3" s="646"/>
      <c r="E3" s="646"/>
      <c r="F3" s="1145"/>
      <c r="G3" s="1145"/>
      <c r="H3" s="1145"/>
      <c r="I3" s="1145"/>
      <c r="J3" s="1145"/>
      <c r="K3" s="1145"/>
      <c r="L3" s="1145"/>
      <c r="M3" s="1145"/>
      <c r="N3" s="19"/>
    </row>
    <row r="4" spans="1:14" s="36" customFormat="1" x14ac:dyDescent="0.25">
      <c r="A4" s="194"/>
      <c r="B4" s="394"/>
      <c r="C4" s="194"/>
      <c r="D4" s="194"/>
      <c r="E4" s="395"/>
      <c r="F4" s="395"/>
      <c r="G4" s="395"/>
      <c r="H4" s="194"/>
      <c r="I4" s="194"/>
      <c r="J4" s="194"/>
      <c r="K4" s="194"/>
      <c r="L4" s="19"/>
      <c r="M4" s="19"/>
      <c r="N4" s="19"/>
    </row>
    <row r="5" spans="1:14" s="36" customFormat="1" ht="23.25" customHeight="1" x14ac:dyDescent="0.25">
      <c r="A5" s="194"/>
      <c r="B5" s="2" t="s">
        <v>332</v>
      </c>
      <c r="C5" s="720" t="str">
        <f>Translations!$B$535</f>
        <v>Lapa “Comments” — KOMENTĀRI UN SĪKĀKA INFORMĀCIJA</v>
      </c>
      <c r="D5" s="822"/>
      <c r="E5" s="822"/>
      <c r="F5" s="822"/>
      <c r="G5" s="822"/>
      <c r="H5" s="822"/>
      <c r="I5" s="822"/>
      <c r="J5" s="822"/>
      <c r="K5" s="822"/>
      <c r="L5" s="822"/>
      <c r="M5" s="822"/>
      <c r="N5" s="19"/>
    </row>
    <row r="6" spans="1:14" s="36" customFormat="1" x14ac:dyDescent="0.25">
      <c r="A6" s="194"/>
      <c r="B6" s="194"/>
      <c r="C6" s="194"/>
      <c r="D6" s="194"/>
      <c r="E6" s="194"/>
      <c r="F6" s="194"/>
      <c r="G6" s="194"/>
      <c r="H6" s="194"/>
      <c r="I6" s="194"/>
      <c r="J6" s="194"/>
      <c r="K6" s="194"/>
      <c r="L6" s="19"/>
      <c r="M6" s="19"/>
      <c r="N6" s="19"/>
    </row>
    <row r="7" spans="1:14" s="36" customFormat="1" ht="15.75" customHeight="1" x14ac:dyDescent="0.25">
      <c r="A7" s="194"/>
      <c r="B7" s="288" t="s">
        <v>25</v>
      </c>
      <c r="C7" s="1150" t="str">
        <f>Translations!$B$536</f>
        <v>Ziņojumam pievienotie apliecinošie dokumenti</v>
      </c>
      <c r="D7" s="1150"/>
      <c r="E7" s="1150"/>
      <c r="F7" s="1150"/>
      <c r="G7" s="1150"/>
      <c r="H7" s="1150"/>
      <c r="I7" s="1150"/>
      <c r="J7" s="1150"/>
      <c r="K7" s="1150"/>
      <c r="L7" s="1150"/>
      <c r="M7" s="1150"/>
      <c r="N7" s="19"/>
    </row>
    <row r="8" spans="1:14" s="36" customFormat="1" ht="5.0999999999999996" customHeight="1" x14ac:dyDescent="0.25">
      <c r="A8" s="194"/>
      <c r="B8" s="194"/>
      <c r="C8" s="194"/>
      <c r="D8" s="194"/>
      <c r="E8" s="194"/>
      <c r="F8" s="194"/>
      <c r="G8" s="194"/>
      <c r="H8" s="194"/>
      <c r="I8" s="194"/>
      <c r="J8" s="194"/>
      <c r="K8" s="194"/>
      <c r="L8" s="19"/>
      <c r="M8" s="19"/>
      <c r="N8" s="19"/>
    </row>
    <row r="9" spans="1:14" s="36" customFormat="1" ht="15" customHeight="1" x14ac:dyDescent="0.25">
      <c r="A9" s="194"/>
      <c r="B9" s="396"/>
      <c r="C9" s="1151" t="str">
        <f>Translations!$B$537</f>
        <v>Šeit norādiet visus relevantos dokumentus, kas iesniegti kopā ar šo ziņojumu</v>
      </c>
      <c r="D9" s="822"/>
      <c r="E9" s="822"/>
      <c r="F9" s="822"/>
      <c r="G9" s="822"/>
      <c r="H9" s="822"/>
      <c r="I9" s="822"/>
      <c r="J9" s="822"/>
      <c r="K9" s="822"/>
      <c r="L9" s="822"/>
      <c r="M9" s="822"/>
      <c r="N9" s="19"/>
    </row>
    <row r="10" spans="1:14" s="36" customFormat="1" ht="15" customHeight="1" x14ac:dyDescent="0.25">
      <c r="C10" s="913" t="str">
        <f>Translations!$B$538</f>
        <v>Šeit norādiet datnes vai datņu nosaukumu (ja datne ir elektroniskā formātā) vai dokumenta(-u) atsauces numuru(-us) (ja dokuments ir papīrformā):</v>
      </c>
      <c r="D10" s="822"/>
      <c r="E10" s="822"/>
      <c r="F10" s="822"/>
      <c r="G10" s="822"/>
      <c r="H10" s="822"/>
      <c r="I10" s="822"/>
      <c r="J10" s="822"/>
      <c r="K10" s="822"/>
      <c r="L10" s="822"/>
      <c r="M10" s="822"/>
    </row>
    <row r="11" spans="1:14" s="36" customFormat="1" ht="5.0999999999999996" customHeight="1" x14ac:dyDescent="0.25">
      <c r="A11" s="194"/>
      <c r="B11" s="194"/>
      <c r="C11" s="194"/>
      <c r="D11" s="194"/>
      <c r="E11" s="194"/>
      <c r="F11" s="194"/>
      <c r="G11" s="194"/>
      <c r="H11" s="194"/>
      <c r="I11" s="194"/>
      <c r="J11" s="194"/>
      <c r="K11" s="194"/>
      <c r="L11" s="19"/>
      <c r="M11" s="19"/>
      <c r="N11" s="19"/>
    </row>
    <row r="12" spans="1:14" s="36" customFormat="1" ht="12.75" x14ac:dyDescent="0.25">
      <c r="D12" s="397" t="str">
        <f>Translations!$B$539</f>
        <v>Datnes nosaukums /atsauces numurs</v>
      </c>
      <c r="E12" s="398"/>
      <c r="F12" s="397" t="str">
        <f>Translations!$B$540</f>
        <v>Dokumenta apraksts</v>
      </c>
      <c r="G12" s="397"/>
      <c r="H12" s="397"/>
      <c r="I12" s="397"/>
      <c r="J12" s="397"/>
      <c r="K12" s="397"/>
      <c r="L12" s="399"/>
      <c r="M12" s="399"/>
    </row>
    <row r="13" spans="1:14" s="36" customFormat="1" x14ac:dyDescent="0.25">
      <c r="D13" s="1146"/>
      <c r="E13" s="1147"/>
      <c r="F13" s="1148"/>
      <c r="G13" s="1149"/>
      <c r="H13" s="1149"/>
      <c r="I13" s="1149"/>
      <c r="J13" s="1149"/>
      <c r="K13" s="1149"/>
      <c r="L13" s="1149"/>
      <c r="M13" s="1149"/>
    </row>
    <row r="14" spans="1:14" s="36" customFormat="1" x14ac:dyDescent="0.25">
      <c r="D14" s="1152"/>
      <c r="E14" s="1153"/>
      <c r="F14" s="1154"/>
      <c r="G14" s="1155"/>
      <c r="H14" s="1155"/>
      <c r="I14" s="1155"/>
      <c r="J14" s="1155"/>
      <c r="K14" s="1155"/>
      <c r="L14" s="1155"/>
      <c r="M14" s="1155"/>
    </row>
    <row r="15" spans="1:14" s="36" customFormat="1" x14ac:dyDescent="0.25">
      <c r="D15" s="1152"/>
      <c r="E15" s="1153"/>
      <c r="F15" s="1154"/>
      <c r="G15" s="1155"/>
      <c r="H15" s="1155"/>
      <c r="I15" s="1155"/>
      <c r="J15" s="1155"/>
      <c r="K15" s="1155"/>
      <c r="L15" s="1155"/>
      <c r="M15" s="1155"/>
    </row>
    <row r="16" spans="1:14" s="36" customFormat="1" x14ac:dyDescent="0.25">
      <c r="D16" s="1152"/>
      <c r="E16" s="1153"/>
      <c r="F16" s="1154"/>
      <c r="G16" s="1155"/>
      <c r="H16" s="1155"/>
      <c r="I16" s="1155"/>
      <c r="J16" s="1155"/>
      <c r="K16" s="1155"/>
      <c r="L16" s="1155"/>
      <c r="M16" s="1155"/>
    </row>
    <row r="17" spans="1:14" s="36" customFormat="1" x14ac:dyDescent="0.25">
      <c r="D17" s="1152"/>
      <c r="E17" s="1153"/>
      <c r="F17" s="1154"/>
      <c r="G17" s="1155"/>
      <c r="H17" s="1155"/>
      <c r="I17" s="1155"/>
      <c r="J17" s="1155"/>
      <c r="K17" s="1155"/>
      <c r="L17" s="1155"/>
      <c r="M17" s="1155"/>
    </row>
    <row r="18" spans="1:14" s="36" customFormat="1" x14ac:dyDescent="0.25">
      <c r="D18" s="1152"/>
      <c r="E18" s="1153"/>
      <c r="F18" s="1154"/>
      <c r="G18" s="1155"/>
      <c r="H18" s="1155"/>
      <c r="I18" s="1155"/>
      <c r="J18" s="1155"/>
      <c r="K18" s="1155"/>
      <c r="L18" s="1155"/>
      <c r="M18" s="1155"/>
    </row>
    <row r="19" spans="1:14" s="36" customFormat="1" x14ac:dyDescent="0.25">
      <c r="D19" s="1152"/>
      <c r="E19" s="1153"/>
      <c r="F19" s="1154"/>
      <c r="G19" s="1155"/>
      <c r="H19" s="1155"/>
      <c r="I19" s="1155"/>
      <c r="J19" s="1155"/>
      <c r="K19" s="1155"/>
      <c r="L19" s="1155"/>
      <c r="M19" s="1155"/>
    </row>
    <row r="20" spans="1:14" s="36" customFormat="1" x14ac:dyDescent="0.25">
      <c r="D20" s="1152"/>
      <c r="E20" s="1153"/>
      <c r="F20" s="1154"/>
      <c r="G20" s="1155"/>
      <c r="H20" s="1155"/>
      <c r="I20" s="1155"/>
      <c r="J20" s="1155"/>
      <c r="K20" s="1155"/>
      <c r="L20" s="1155"/>
      <c r="M20" s="1155"/>
    </row>
    <row r="21" spans="1:14" s="36" customFormat="1" x14ac:dyDescent="0.25">
      <c r="D21" s="1157"/>
      <c r="E21" s="1158"/>
      <c r="F21" s="1159"/>
      <c r="G21" s="1160"/>
      <c r="H21" s="1160"/>
      <c r="I21" s="1160"/>
      <c r="J21" s="1160"/>
      <c r="K21" s="1160"/>
      <c r="L21" s="1160"/>
      <c r="M21" s="1160"/>
    </row>
    <row r="22" spans="1:14" s="36" customFormat="1" ht="12.75" x14ac:dyDescent="0.25"/>
    <row r="23" spans="1:14" s="36" customFormat="1" ht="15.75" customHeight="1" x14ac:dyDescent="0.25">
      <c r="A23" s="194"/>
      <c r="B23" s="288" t="s">
        <v>102</v>
      </c>
      <c r="C23" s="1150" t="str">
        <f>Translations!$B$541</f>
        <v>Brīva vieta papildu informācijai</v>
      </c>
      <c r="D23" s="1150"/>
      <c r="E23" s="1150"/>
      <c r="F23" s="1150"/>
      <c r="G23" s="1150"/>
      <c r="H23" s="1150"/>
      <c r="I23" s="1150"/>
      <c r="J23" s="1150"/>
      <c r="K23" s="1150"/>
      <c r="L23" s="1150"/>
      <c r="M23" s="1150"/>
      <c r="N23" s="19"/>
    </row>
    <row r="24" spans="1:14" s="36" customFormat="1" ht="5.0999999999999996" customHeight="1" x14ac:dyDescent="0.25">
      <c r="A24" s="194"/>
      <c r="B24" s="194"/>
      <c r="C24" s="194"/>
      <c r="D24" s="194"/>
      <c r="E24" s="194"/>
      <c r="F24" s="194"/>
      <c r="G24" s="194"/>
      <c r="H24" s="194"/>
      <c r="I24" s="194"/>
      <c r="J24" s="194"/>
      <c r="K24" s="194"/>
      <c r="L24" s="19"/>
      <c r="M24" s="19"/>
      <c r="N24" s="19"/>
    </row>
    <row r="25" spans="1:14" s="36" customFormat="1" ht="30" customHeight="1" x14ac:dyDescent="0.25">
      <c r="A25" s="194"/>
      <c r="B25" s="400"/>
      <c r="C25" s="1156" t="str">
        <f>Translations!$B$542</f>
        <v>Šeit jūs varat sniegt visu informāciju, ko nebija iespējams ievadīt pārējās lapās un ko, jūsuprāt, kompetentajai iestādei būtu svarīgi zināt.</v>
      </c>
      <c r="D25" s="1156"/>
      <c r="E25" s="1156"/>
      <c r="F25" s="1156"/>
      <c r="G25" s="1156"/>
      <c r="H25" s="1156"/>
      <c r="I25" s="1156"/>
      <c r="J25" s="1156"/>
      <c r="K25" s="1156"/>
      <c r="L25" s="1156"/>
      <c r="M25" s="1156"/>
      <c r="N25" s="19"/>
    </row>
    <row r="26" spans="1:14" s="401" customFormat="1" ht="12.75" x14ac:dyDescent="0.25">
      <c r="A26" s="493"/>
      <c r="B26" s="493"/>
      <c r="C26" s="493"/>
      <c r="D26" s="493"/>
      <c r="E26" s="493"/>
      <c r="F26" s="493"/>
      <c r="G26" s="493"/>
      <c r="H26" s="493"/>
      <c r="I26" s="493"/>
      <c r="J26" s="493"/>
      <c r="K26" s="493"/>
      <c r="L26" s="493"/>
      <c r="M26" s="493"/>
      <c r="N26" s="493"/>
    </row>
    <row r="27" spans="1:14" s="401" customFormat="1" ht="12.75" x14ac:dyDescent="0.25">
      <c r="A27" s="493"/>
      <c r="B27" s="493"/>
      <c r="C27" s="493"/>
      <c r="D27" s="493"/>
      <c r="E27" s="493"/>
      <c r="F27" s="493"/>
      <c r="G27" s="493"/>
      <c r="H27" s="493"/>
      <c r="I27" s="493"/>
      <c r="J27" s="493"/>
      <c r="K27" s="493"/>
      <c r="L27" s="493"/>
      <c r="M27" s="493"/>
      <c r="N27" s="493"/>
    </row>
    <row r="28" spans="1:14" s="401" customFormat="1" ht="12.75" x14ac:dyDescent="0.25">
      <c r="A28" s="493"/>
      <c r="B28" s="493"/>
      <c r="C28" s="493"/>
      <c r="D28" s="493"/>
      <c r="E28" s="493"/>
      <c r="F28" s="493"/>
      <c r="G28" s="493"/>
      <c r="H28" s="493"/>
      <c r="I28" s="493"/>
      <c r="J28" s="493"/>
      <c r="K28" s="493"/>
      <c r="L28" s="493"/>
      <c r="M28" s="493"/>
      <c r="N28" s="493"/>
    </row>
    <row r="29" spans="1:14" s="401" customFormat="1" ht="12.75" x14ac:dyDescent="0.25">
      <c r="A29" s="493"/>
      <c r="B29" s="493"/>
      <c r="C29" s="493"/>
      <c r="D29" s="493"/>
      <c r="E29" s="493"/>
      <c r="F29" s="493"/>
      <c r="G29" s="493"/>
      <c r="H29" s="493"/>
      <c r="I29" s="493"/>
      <c r="J29" s="493"/>
      <c r="K29" s="493"/>
      <c r="L29" s="493"/>
      <c r="M29" s="493"/>
      <c r="N29" s="493"/>
    </row>
    <row r="30" spans="1:14" s="401" customFormat="1" ht="12.75" x14ac:dyDescent="0.25">
      <c r="A30" s="493"/>
      <c r="B30" s="493"/>
      <c r="C30" s="493"/>
      <c r="D30" s="493"/>
      <c r="E30" s="493"/>
      <c r="F30" s="493"/>
      <c r="G30" s="493"/>
      <c r="H30" s="493"/>
      <c r="I30" s="493"/>
      <c r="J30" s="493"/>
      <c r="K30" s="493"/>
      <c r="L30" s="493"/>
      <c r="M30" s="493"/>
      <c r="N30" s="493"/>
    </row>
    <row r="31" spans="1:14" s="401" customFormat="1" ht="12.75" x14ac:dyDescent="0.25">
      <c r="A31" s="493"/>
      <c r="B31" s="493"/>
      <c r="C31" s="493"/>
      <c r="D31" s="493"/>
      <c r="E31" s="493"/>
      <c r="F31" s="493"/>
      <c r="G31" s="493"/>
      <c r="H31" s="493"/>
      <c r="I31" s="493"/>
      <c r="J31" s="493"/>
      <c r="K31" s="493"/>
      <c r="L31" s="493"/>
      <c r="M31" s="493"/>
      <c r="N31" s="493"/>
    </row>
    <row r="32" spans="1:14" s="401" customFormat="1" ht="12.75" x14ac:dyDescent="0.25">
      <c r="A32" s="493"/>
      <c r="B32" s="493"/>
      <c r="C32" s="493"/>
      <c r="D32" s="493"/>
      <c r="E32" s="493"/>
      <c r="F32" s="493"/>
      <c r="G32" s="493"/>
      <c r="H32" s="493"/>
      <c r="I32" s="493"/>
      <c r="J32" s="493"/>
      <c r="K32" s="493"/>
      <c r="L32" s="493"/>
      <c r="M32" s="493"/>
      <c r="N32" s="493"/>
    </row>
    <row r="33" spans="1:14" s="401" customFormat="1" ht="12.75" x14ac:dyDescent="0.25">
      <c r="A33" s="493"/>
      <c r="B33" s="493"/>
      <c r="C33" s="493"/>
      <c r="D33" s="493"/>
      <c r="E33" s="493"/>
      <c r="F33" s="493"/>
      <c r="G33" s="493"/>
      <c r="H33" s="493"/>
      <c r="I33" s="493"/>
      <c r="J33" s="493"/>
      <c r="K33" s="493"/>
      <c r="L33" s="493"/>
      <c r="M33" s="493"/>
      <c r="N33" s="493"/>
    </row>
    <row r="34" spans="1:14" s="401" customFormat="1" ht="12.75" x14ac:dyDescent="0.25">
      <c r="A34" s="493"/>
      <c r="B34" s="493"/>
      <c r="C34" s="493"/>
      <c r="D34" s="493"/>
      <c r="E34" s="493"/>
      <c r="F34" s="493"/>
      <c r="G34" s="493"/>
      <c r="H34" s="493"/>
      <c r="I34" s="493"/>
      <c r="J34" s="493"/>
      <c r="K34" s="493"/>
      <c r="L34" s="493"/>
      <c r="M34" s="493"/>
      <c r="N34" s="493"/>
    </row>
    <row r="35" spans="1:14" s="401" customFormat="1" ht="12.75" x14ac:dyDescent="0.25">
      <c r="A35" s="493"/>
      <c r="B35" s="493"/>
      <c r="C35" s="493"/>
      <c r="D35" s="493"/>
      <c r="E35" s="493"/>
      <c r="F35" s="493"/>
      <c r="G35" s="493"/>
      <c r="H35" s="493"/>
      <c r="I35" s="493"/>
      <c r="J35" s="493"/>
      <c r="K35" s="493"/>
      <c r="L35" s="493"/>
      <c r="M35" s="493"/>
      <c r="N35" s="493"/>
    </row>
    <row r="36" spans="1:14" s="401" customFormat="1" ht="12.75" x14ac:dyDescent="0.25">
      <c r="A36" s="493"/>
      <c r="B36" s="493"/>
      <c r="C36" s="493"/>
      <c r="D36" s="493"/>
      <c r="E36" s="493"/>
      <c r="F36" s="493"/>
      <c r="G36" s="493"/>
      <c r="H36" s="493"/>
      <c r="I36" s="493"/>
      <c r="J36" s="493"/>
      <c r="K36" s="493"/>
      <c r="L36" s="493"/>
      <c r="M36" s="493"/>
      <c r="N36" s="493"/>
    </row>
    <row r="37" spans="1:14" s="401" customFormat="1" ht="12.75" x14ac:dyDescent="0.25">
      <c r="A37" s="493"/>
      <c r="B37" s="493"/>
      <c r="C37" s="493"/>
      <c r="D37" s="493"/>
      <c r="E37" s="493"/>
      <c r="F37" s="493"/>
      <c r="G37" s="493"/>
      <c r="H37" s="493"/>
      <c r="I37" s="493"/>
      <c r="J37" s="493"/>
      <c r="K37" s="493"/>
      <c r="L37" s="493"/>
      <c r="M37" s="493"/>
      <c r="N37" s="493"/>
    </row>
    <row r="38" spans="1:14" s="401" customFormat="1" ht="12.75" x14ac:dyDescent="0.25">
      <c r="A38" s="493"/>
      <c r="B38" s="493"/>
      <c r="C38" s="493"/>
      <c r="D38" s="493"/>
      <c r="E38" s="493"/>
      <c r="F38" s="493"/>
      <c r="G38" s="493"/>
      <c r="H38" s="493"/>
      <c r="I38" s="493"/>
      <c r="J38" s="493"/>
      <c r="K38" s="493"/>
      <c r="L38" s="493"/>
      <c r="M38" s="493"/>
      <c r="N38" s="493"/>
    </row>
    <row r="39" spans="1:14" s="401" customFormat="1" ht="12.75" x14ac:dyDescent="0.25">
      <c r="A39" s="493"/>
      <c r="B39" s="493"/>
      <c r="C39" s="493"/>
      <c r="D39" s="493"/>
      <c r="E39" s="493"/>
      <c r="F39" s="493"/>
      <c r="G39" s="493"/>
      <c r="H39" s="493"/>
      <c r="I39" s="493"/>
      <c r="J39" s="493"/>
      <c r="K39" s="493"/>
      <c r="L39" s="493"/>
      <c r="M39" s="493"/>
      <c r="N39" s="493"/>
    </row>
    <row r="40" spans="1:14" s="401" customFormat="1" ht="12.75" x14ac:dyDescent="0.25">
      <c r="A40" s="493"/>
      <c r="B40" s="493"/>
      <c r="C40" s="493"/>
      <c r="D40" s="493"/>
      <c r="E40" s="493"/>
      <c r="F40" s="493"/>
      <c r="G40" s="493"/>
      <c r="H40" s="493"/>
      <c r="I40" s="493"/>
      <c r="J40" s="493"/>
      <c r="K40" s="493"/>
      <c r="L40" s="493"/>
      <c r="M40" s="493"/>
      <c r="N40" s="493"/>
    </row>
    <row r="41" spans="1:14" s="401" customFormat="1" ht="12.75" x14ac:dyDescent="0.25">
      <c r="A41" s="493"/>
      <c r="B41" s="493"/>
      <c r="C41" s="493"/>
      <c r="D41" s="493"/>
      <c r="E41" s="493"/>
      <c r="F41" s="493"/>
      <c r="G41" s="493"/>
      <c r="H41" s="493"/>
      <c r="I41" s="493"/>
      <c r="J41" s="493"/>
      <c r="K41" s="493"/>
      <c r="L41" s="493"/>
      <c r="M41" s="493"/>
      <c r="N41" s="493"/>
    </row>
    <row r="42" spans="1:14" s="401" customFormat="1" ht="12.75" x14ac:dyDescent="0.25">
      <c r="A42" s="493"/>
      <c r="B42" s="493"/>
      <c r="C42" s="493"/>
      <c r="D42" s="493"/>
      <c r="E42" s="493"/>
      <c r="F42" s="493"/>
      <c r="G42" s="493"/>
      <c r="H42" s="493"/>
      <c r="I42" s="493"/>
      <c r="J42" s="493"/>
      <c r="K42" s="493"/>
      <c r="L42" s="493"/>
      <c r="M42" s="493"/>
      <c r="N42" s="493"/>
    </row>
    <row r="43" spans="1:14" s="401" customFormat="1" ht="12.75" x14ac:dyDescent="0.25">
      <c r="A43" s="493"/>
      <c r="B43" s="493"/>
      <c r="C43" s="493"/>
      <c r="D43" s="493"/>
      <c r="E43" s="493"/>
      <c r="F43" s="493"/>
      <c r="G43" s="493"/>
      <c r="H43" s="493"/>
      <c r="I43" s="493"/>
      <c r="J43" s="493"/>
      <c r="K43" s="493"/>
      <c r="L43" s="493"/>
      <c r="M43" s="493"/>
      <c r="N43" s="493"/>
    </row>
    <row r="44" spans="1:14" s="401" customFormat="1" ht="12.75" x14ac:dyDescent="0.25">
      <c r="A44" s="493"/>
      <c r="B44" s="493"/>
      <c r="C44" s="493"/>
      <c r="D44" s="493"/>
      <c r="E44" s="493"/>
      <c r="F44" s="493"/>
      <c r="G44" s="493"/>
      <c r="H44" s="493"/>
      <c r="I44" s="493"/>
      <c r="J44" s="493"/>
      <c r="K44" s="493"/>
      <c r="L44" s="493"/>
      <c r="M44" s="493"/>
      <c r="N44" s="493"/>
    </row>
    <row r="45" spans="1:14" s="401" customFormat="1" ht="12.75" x14ac:dyDescent="0.25">
      <c r="A45" s="493"/>
      <c r="B45" s="493"/>
      <c r="C45" s="493"/>
      <c r="D45" s="493"/>
      <c r="E45" s="493"/>
      <c r="F45" s="493"/>
      <c r="G45" s="493"/>
      <c r="H45" s="493"/>
      <c r="I45" s="493"/>
      <c r="J45" s="493"/>
      <c r="K45" s="493"/>
      <c r="L45" s="493"/>
      <c r="M45" s="493"/>
      <c r="N45" s="493"/>
    </row>
    <row r="46" spans="1:14" s="401" customFormat="1" ht="12.75" x14ac:dyDescent="0.25">
      <c r="A46" s="493"/>
      <c r="B46" s="493"/>
      <c r="C46" s="493"/>
      <c r="D46" s="493"/>
      <c r="E46" s="493"/>
      <c r="F46" s="493"/>
      <c r="G46" s="493"/>
      <c r="H46" s="493"/>
      <c r="I46" s="493"/>
      <c r="J46" s="493"/>
      <c r="K46" s="493"/>
      <c r="L46" s="493"/>
      <c r="M46" s="493"/>
      <c r="N46" s="493"/>
    </row>
    <row r="47" spans="1:14" s="401" customFormat="1" ht="12.75" x14ac:dyDescent="0.25">
      <c r="A47" s="493"/>
      <c r="B47" s="493"/>
      <c r="C47" s="493"/>
      <c r="D47" s="493"/>
      <c r="E47" s="493"/>
      <c r="F47" s="493"/>
      <c r="G47" s="493"/>
      <c r="H47" s="493"/>
      <c r="I47" s="493"/>
      <c r="J47" s="493"/>
      <c r="K47" s="493"/>
      <c r="L47" s="493"/>
      <c r="M47" s="493"/>
      <c r="N47" s="493"/>
    </row>
    <row r="48" spans="1:14" s="401" customFormat="1" ht="12.75" x14ac:dyDescent="0.25">
      <c r="A48" s="493"/>
      <c r="B48" s="493"/>
      <c r="C48" s="493"/>
      <c r="D48" s="493"/>
      <c r="E48" s="493"/>
      <c r="F48" s="493"/>
      <c r="G48" s="493"/>
      <c r="H48" s="493"/>
      <c r="I48" s="493"/>
      <c r="J48" s="493"/>
      <c r="K48" s="493"/>
      <c r="L48" s="493"/>
      <c r="M48" s="493"/>
      <c r="N48" s="493"/>
    </row>
    <row r="49" spans="1:14" s="401" customFormat="1" ht="12.75" x14ac:dyDescent="0.25">
      <c r="A49" s="493"/>
      <c r="B49" s="493"/>
      <c r="C49" s="493"/>
      <c r="D49" s="493"/>
      <c r="E49" s="493"/>
      <c r="F49" s="493"/>
      <c r="G49" s="493"/>
      <c r="H49" s="493"/>
      <c r="I49" s="493"/>
      <c r="J49" s="493"/>
      <c r="K49" s="493"/>
      <c r="L49" s="493"/>
      <c r="M49" s="493"/>
      <c r="N49" s="493"/>
    </row>
    <row r="50" spans="1:14" s="401" customFormat="1" ht="12.75" x14ac:dyDescent="0.25">
      <c r="A50" s="493"/>
      <c r="B50" s="493"/>
      <c r="C50" s="493"/>
      <c r="D50" s="493"/>
      <c r="E50" s="493"/>
      <c r="F50" s="493"/>
      <c r="G50" s="493"/>
      <c r="H50" s="493"/>
      <c r="I50" s="493"/>
      <c r="J50" s="493"/>
      <c r="K50" s="493"/>
      <c r="L50" s="493"/>
      <c r="M50" s="493"/>
      <c r="N50" s="493"/>
    </row>
    <row r="51" spans="1:14" s="401" customFormat="1" ht="12.75" x14ac:dyDescent="0.25">
      <c r="A51" s="493"/>
      <c r="B51" s="493"/>
      <c r="C51" s="493"/>
      <c r="D51" s="493"/>
      <c r="E51" s="493"/>
      <c r="F51" s="493"/>
      <c r="G51" s="493"/>
      <c r="H51" s="493"/>
      <c r="I51" s="493"/>
      <c r="J51" s="493"/>
      <c r="K51" s="493"/>
      <c r="L51" s="493"/>
      <c r="M51" s="493"/>
      <c r="N51" s="493"/>
    </row>
    <row r="52" spans="1:14" s="401" customFormat="1" ht="12.75" x14ac:dyDescent="0.25">
      <c r="A52" s="493"/>
      <c r="B52" s="493"/>
      <c r="C52" s="493"/>
      <c r="D52" s="493"/>
      <c r="E52" s="493"/>
      <c r="F52" s="493"/>
      <c r="G52" s="493"/>
      <c r="H52" s="493"/>
      <c r="I52" s="493"/>
      <c r="J52" s="493"/>
      <c r="K52" s="493"/>
      <c r="L52" s="493"/>
      <c r="M52" s="493"/>
      <c r="N52" s="493"/>
    </row>
    <row r="53" spans="1:14" s="401" customFormat="1" ht="12.75" x14ac:dyDescent="0.25">
      <c r="A53" s="493"/>
      <c r="B53" s="493"/>
      <c r="C53" s="493"/>
      <c r="D53" s="493"/>
      <c r="E53" s="493"/>
      <c r="F53" s="493"/>
      <c r="G53" s="493"/>
      <c r="H53" s="493"/>
      <c r="I53" s="493"/>
      <c r="J53" s="493"/>
      <c r="K53" s="493"/>
      <c r="L53" s="493"/>
      <c r="M53" s="493"/>
      <c r="N53" s="493"/>
    </row>
    <row r="54" spans="1:14" s="401" customFormat="1" ht="12.75" x14ac:dyDescent="0.25">
      <c r="A54" s="493"/>
      <c r="B54" s="493"/>
      <c r="C54" s="493"/>
      <c r="D54" s="493"/>
      <c r="E54" s="493"/>
      <c r="F54" s="493"/>
      <c r="G54" s="493"/>
      <c r="H54" s="493"/>
      <c r="I54" s="493"/>
      <c r="J54" s="493"/>
      <c r="K54" s="493"/>
      <c r="L54" s="493"/>
      <c r="M54" s="493"/>
      <c r="N54" s="493"/>
    </row>
    <row r="55" spans="1:14" s="401" customFormat="1" ht="12.75" x14ac:dyDescent="0.25">
      <c r="A55" s="493"/>
      <c r="B55" s="493"/>
      <c r="C55" s="493"/>
      <c r="D55" s="493"/>
      <c r="E55" s="493"/>
      <c r="F55" s="493"/>
      <c r="G55" s="493"/>
      <c r="H55" s="493"/>
      <c r="I55" s="493"/>
      <c r="J55" s="493"/>
      <c r="K55" s="493"/>
      <c r="L55" s="493"/>
      <c r="M55" s="493"/>
      <c r="N55" s="493"/>
    </row>
    <row r="56" spans="1:14" s="401" customFormat="1" ht="12.75" x14ac:dyDescent="0.25">
      <c r="A56" s="493"/>
      <c r="B56" s="493"/>
      <c r="C56" s="493"/>
      <c r="D56" s="493"/>
      <c r="E56" s="493"/>
      <c r="F56" s="493"/>
      <c r="G56" s="493"/>
      <c r="H56" s="493"/>
      <c r="I56" s="493"/>
      <c r="J56" s="493"/>
      <c r="K56" s="493"/>
      <c r="L56" s="493"/>
      <c r="M56" s="493"/>
      <c r="N56" s="493"/>
    </row>
    <row r="57" spans="1:14" s="401" customFormat="1" ht="12.75" x14ac:dyDescent="0.25">
      <c r="A57" s="493"/>
      <c r="B57" s="493"/>
      <c r="C57" s="493"/>
      <c r="D57" s="493"/>
      <c r="E57" s="493"/>
      <c r="F57" s="493"/>
      <c r="G57" s="493"/>
      <c r="H57" s="493"/>
      <c r="I57" s="493"/>
      <c r="J57" s="493"/>
      <c r="K57" s="493"/>
      <c r="L57" s="493"/>
      <c r="M57" s="493"/>
      <c r="N57" s="493"/>
    </row>
    <row r="58" spans="1:14" s="401" customFormat="1" ht="12.75" x14ac:dyDescent="0.25">
      <c r="A58" s="493"/>
      <c r="B58" s="493"/>
      <c r="C58" s="493"/>
      <c r="D58" s="493"/>
      <c r="E58" s="493"/>
      <c r="F58" s="493"/>
      <c r="G58" s="493"/>
      <c r="H58" s="493"/>
      <c r="I58" s="493"/>
      <c r="J58" s="493"/>
      <c r="K58" s="493"/>
      <c r="L58" s="493"/>
      <c r="M58" s="493"/>
      <c r="N58" s="493"/>
    </row>
    <row r="59" spans="1:14" s="401" customFormat="1" ht="12.75" x14ac:dyDescent="0.25">
      <c r="A59" s="493"/>
      <c r="B59" s="493"/>
      <c r="C59" s="493"/>
      <c r="D59" s="493"/>
      <c r="E59" s="493"/>
      <c r="F59" s="493"/>
      <c r="G59" s="493"/>
      <c r="H59" s="493"/>
      <c r="I59" s="493"/>
      <c r="J59" s="493"/>
      <c r="K59" s="493"/>
      <c r="L59" s="493"/>
      <c r="M59" s="493"/>
      <c r="N59" s="493"/>
    </row>
    <row r="60" spans="1:14" s="401" customFormat="1" ht="12.75" x14ac:dyDescent="0.25">
      <c r="A60" s="493"/>
      <c r="B60" s="493"/>
      <c r="C60" s="493"/>
      <c r="D60" s="493"/>
      <c r="E60" s="493"/>
      <c r="F60" s="493"/>
      <c r="G60" s="493"/>
      <c r="H60" s="493"/>
      <c r="I60" s="493"/>
      <c r="J60" s="493"/>
      <c r="K60" s="493"/>
      <c r="L60" s="493"/>
      <c r="M60" s="493"/>
      <c r="N60" s="493"/>
    </row>
    <row r="61" spans="1:14" s="401" customFormat="1" ht="12.75" x14ac:dyDescent="0.25">
      <c r="A61" s="493"/>
      <c r="B61" s="493"/>
      <c r="C61" s="493"/>
      <c r="D61" s="493"/>
      <c r="E61" s="493"/>
      <c r="F61" s="493"/>
      <c r="G61" s="493"/>
      <c r="H61" s="493"/>
      <c r="I61" s="493"/>
      <c r="J61" s="493"/>
      <c r="K61" s="493"/>
      <c r="L61" s="493"/>
      <c r="M61" s="493"/>
      <c r="N61" s="493"/>
    </row>
    <row r="62" spans="1:14" s="401" customFormat="1" ht="12.75" x14ac:dyDescent="0.25">
      <c r="A62" s="493"/>
      <c r="B62" s="493"/>
      <c r="C62" s="493"/>
      <c r="D62" s="493"/>
      <c r="E62" s="493"/>
      <c r="F62" s="493"/>
      <c r="G62" s="493"/>
      <c r="H62" s="493"/>
      <c r="I62" s="493"/>
      <c r="J62" s="493"/>
      <c r="K62" s="493"/>
      <c r="L62" s="493"/>
      <c r="M62" s="493"/>
      <c r="N62" s="493"/>
    </row>
    <row r="63" spans="1:14" s="401" customFormat="1" ht="12.75" x14ac:dyDescent="0.25">
      <c r="A63" s="493"/>
      <c r="B63" s="493"/>
      <c r="C63" s="493"/>
      <c r="D63" s="493"/>
      <c r="E63" s="493"/>
      <c r="F63" s="493"/>
      <c r="G63" s="493"/>
      <c r="H63" s="493"/>
      <c r="I63" s="493"/>
      <c r="J63" s="493"/>
      <c r="K63" s="493"/>
      <c r="L63" s="493"/>
      <c r="M63" s="493"/>
      <c r="N63" s="493"/>
    </row>
    <row r="64" spans="1:14" s="401" customFormat="1" ht="12.75" x14ac:dyDescent="0.25">
      <c r="A64" s="493"/>
      <c r="B64" s="493"/>
      <c r="C64" s="493"/>
      <c r="D64" s="493"/>
      <c r="E64" s="493"/>
      <c r="F64" s="493"/>
      <c r="G64" s="493"/>
      <c r="H64" s="493"/>
      <c r="I64" s="493"/>
      <c r="J64" s="493"/>
      <c r="K64" s="493"/>
      <c r="L64" s="493"/>
      <c r="M64" s="493"/>
      <c r="N64" s="493"/>
    </row>
    <row r="65" spans="1:14" s="401" customFormat="1" ht="12.75" x14ac:dyDescent="0.25">
      <c r="A65" s="493"/>
      <c r="B65" s="493"/>
      <c r="C65" s="493"/>
      <c r="D65" s="493"/>
      <c r="E65" s="493"/>
      <c r="F65" s="493"/>
      <c r="G65" s="493"/>
      <c r="H65" s="493"/>
      <c r="I65" s="493"/>
      <c r="J65" s="493"/>
      <c r="K65" s="493"/>
      <c r="L65" s="493"/>
      <c r="M65" s="493"/>
      <c r="N65" s="493"/>
    </row>
    <row r="66" spans="1:14" s="401" customFormat="1" ht="12.75" x14ac:dyDescent="0.25">
      <c r="A66" s="493"/>
      <c r="B66" s="493"/>
      <c r="C66" s="493"/>
      <c r="D66" s="493"/>
      <c r="E66" s="493"/>
      <c r="F66" s="493"/>
      <c r="G66" s="493"/>
      <c r="H66" s="493"/>
      <c r="I66" s="493"/>
      <c r="J66" s="493"/>
      <c r="K66" s="493"/>
      <c r="L66" s="493"/>
      <c r="M66" s="493"/>
      <c r="N66" s="493"/>
    </row>
    <row r="67" spans="1:14" s="401" customFormat="1" ht="12.75" x14ac:dyDescent="0.25">
      <c r="A67" s="493"/>
      <c r="B67" s="493"/>
      <c r="C67" s="493"/>
      <c r="D67" s="493"/>
      <c r="E67" s="493"/>
      <c r="F67" s="493"/>
      <c r="G67" s="493"/>
      <c r="H67" s="493"/>
      <c r="I67" s="493"/>
      <c r="J67" s="493"/>
      <c r="K67" s="493"/>
      <c r="L67" s="493"/>
      <c r="M67" s="493"/>
      <c r="N67" s="493"/>
    </row>
    <row r="68" spans="1:14" s="401" customFormat="1" ht="12.75" x14ac:dyDescent="0.25">
      <c r="A68" s="493"/>
      <c r="B68" s="493"/>
      <c r="C68" s="493"/>
      <c r="D68" s="493"/>
      <c r="E68" s="493"/>
      <c r="F68" s="493"/>
      <c r="G68" s="493"/>
      <c r="H68" s="493"/>
      <c r="I68" s="493"/>
      <c r="J68" s="493"/>
      <c r="K68" s="493"/>
      <c r="L68" s="493"/>
      <c r="M68" s="493"/>
      <c r="N68" s="493"/>
    </row>
    <row r="69" spans="1:14" s="401" customFormat="1" ht="12.75" x14ac:dyDescent="0.25">
      <c r="A69" s="493"/>
      <c r="B69" s="493"/>
      <c r="C69" s="493"/>
      <c r="D69" s="493"/>
      <c r="E69" s="493"/>
      <c r="F69" s="493"/>
      <c r="G69" s="493"/>
      <c r="H69" s="493"/>
      <c r="I69" s="493"/>
      <c r="J69" s="493"/>
      <c r="K69" s="493"/>
      <c r="L69" s="493"/>
      <c r="M69" s="493"/>
      <c r="N69" s="493"/>
    </row>
  </sheetData>
  <sheetProtection sheet="1" objects="1" scenarios="1" formatCells="0" formatColumns="0" formatRows="0"/>
  <mergeCells count="39">
    <mergeCell ref="C25:M25"/>
    <mergeCell ref="D17:E17"/>
    <mergeCell ref="F17:M17"/>
    <mergeCell ref="D18:E18"/>
    <mergeCell ref="F18:M18"/>
    <mergeCell ref="D19:E19"/>
    <mergeCell ref="F19:M19"/>
    <mergeCell ref="D20:E20"/>
    <mergeCell ref="F20:M20"/>
    <mergeCell ref="D21:E21"/>
    <mergeCell ref="F21:M21"/>
    <mergeCell ref="C23:M23"/>
    <mergeCell ref="D14:E14"/>
    <mergeCell ref="F14:M14"/>
    <mergeCell ref="D15:E15"/>
    <mergeCell ref="F15:M15"/>
    <mergeCell ref="D16:E16"/>
    <mergeCell ref="F16:M16"/>
    <mergeCell ref="C10:M10"/>
    <mergeCell ref="D13:E13"/>
    <mergeCell ref="F13:M13"/>
    <mergeCell ref="C7:M7"/>
    <mergeCell ref="C9:M9"/>
    <mergeCell ref="C5:M5"/>
    <mergeCell ref="A1:C3"/>
    <mergeCell ref="F1:G1"/>
    <mergeCell ref="H1:I1"/>
    <mergeCell ref="J1:K1"/>
    <mergeCell ref="L1:M1"/>
    <mergeCell ref="D2:E2"/>
    <mergeCell ref="F2:G2"/>
    <mergeCell ref="H2:I2"/>
    <mergeCell ref="J2:K2"/>
    <mergeCell ref="L2:M2"/>
    <mergeCell ref="D3:E3"/>
    <mergeCell ref="F3:G3"/>
    <mergeCell ref="H3:I3"/>
    <mergeCell ref="J3:K3"/>
    <mergeCell ref="L3:M3"/>
  </mergeCells>
  <hyperlinks>
    <hyperlink ref="F1:G1" location="JUMP_Coverpage_Top" display="JUMP_Coverpage_Top"/>
    <hyperlink ref="D2:E2" location="JUMP_J_Top" display="Top of sheet"/>
  </hyperlinks>
  <pageMargins left="0.70866141732283472" right="0.70866141732283472" top="0.78740157480314965" bottom="0.78740157480314965" header="0.31496062992125984" footer="0.31496062992125984"/>
  <pageSetup paperSize="9" scale="63" fitToHeight="3" orientation="portrait" horizontalDpi="4294967292"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6">
    <tabColor rgb="FF0000FF"/>
  </sheetPr>
  <dimension ref="A1:AF200"/>
  <sheetViews>
    <sheetView topLeftCell="A21" zoomScaleNormal="100" workbookViewId="0">
      <selection activeCell="C42" sqref="C42"/>
    </sheetView>
  </sheetViews>
  <sheetFormatPr baseColWidth="10" defaultColWidth="11.42578125" defaultRowHeight="12.75" x14ac:dyDescent="0.2"/>
  <cols>
    <col min="1" max="1" width="30.7109375" style="341" customWidth="1"/>
    <col min="2" max="16384" width="11.42578125" style="341"/>
  </cols>
  <sheetData>
    <row r="1" spans="1:32" x14ac:dyDescent="0.2">
      <c r="A1" s="1" t="str">
        <f>Translations!$B$543</f>
        <v>Nosaukums</v>
      </c>
      <c r="B1" s="1" t="str">
        <f>Translations!$B$544</f>
        <v>Konstante</v>
      </c>
      <c r="C1" s="1" t="str">
        <f>Translations!$B$545</f>
        <v>Citas konstantes</v>
      </c>
      <c r="D1" s="340"/>
      <c r="E1" s="340"/>
      <c r="F1" s="340"/>
      <c r="G1" s="340"/>
      <c r="H1" s="340"/>
    </row>
    <row r="2" spans="1:32" x14ac:dyDescent="0.2">
      <c r="A2" s="341" t="s">
        <v>100</v>
      </c>
      <c r="B2" s="245" t="b">
        <v>1</v>
      </c>
      <c r="C2" s="245" t="b">
        <v>0</v>
      </c>
    </row>
    <row r="3" spans="1:32" x14ac:dyDescent="0.2">
      <c r="A3" s="341" t="s">
        <v>107</v>
      </c>
      <c r="B3" s="245" t="b">
        <v>1</v>
      </c>
      <c r="C3" s="245" t="b">
        <v>0</v>
      </c>
      <c r="D3" s="245" t="str">
        <f>Translations!$B$546</f>
        <v>NA</v>
      </c>
    </row>
    <row r="4" spans="1:32" x14ac:dyDescent="0.2">
      <c r="A4" s="341" t="s">
        <v>103</v>
      </c>
      <c r="B4" s="269">
        <v>45292</v>
      </c>
      <c r="C4" s="269">
        <v>46022</v>
      </c>
    </row>
    <row r="5" spans="1:32" x14ac:dyDescent="0.2">
      <c r="A5" s="341" t="s">
        <v>108</v>
      </c>
      <c r="B5" s="245" t="str">
        <f>Translations!$B$546</f>
        <v>NA</v>
      </c>
    </row>
    <row r="6" spans="1:32" x14ac:dyDescent="0.2">
      <c r="A6" s="341" t="s">
        <v>140</v>
      </c>
      <c r="B6" s="245" t="str">
        <f>Translations!$B$547</f>
        <v>iesniegts verificētājam</v>
      </c>
      <c r="C6" s="245" t="str">
        <f>Translations!$B$548</f>
        <v>verificētāja novērtēts</v>
      </c>
      <c r="D6" s="245" t="str">
        <f>Translations!$B$549</f>
        <v>iesniegts kompetentajai iestādei</v>
      </c>
      <c r="E6" s="245" t="str">
        <f>Translations!$B$550</f>
        <v>atsūtīts atpakaļ ar piezīmēm</v>
      </c>
      <c r="F6" s="245" t="str">
        <f>Translations!$B$551</f>
        <v>apstiprinājusi kompetentā iestāde</v>
      </c>
      <c r="G6" s="245" t="str">
        <f>Translations!$B$552</f>
        <v>darba variants</v>
      </c>
    </row>
    <row r="7" spans="1:32" x14ac:dyDescent="0.2">
      <c r="A7" s="341" t="s">
        <v>329</v>
      </c>
      <c r="B7" s="245" t="str">
        <f>Translations!$B$553</f>
        <v>Šīs iekārtas operators apstiprina, ka kompetentā iestāde un Eiropas Komisija drīkst šo ziņojumu izmantot.</v>
      </c>
    </row>
    <row r="8" spans="1:32" x14ac:dyDescent="0.2">
      <c r="A8" s="341" t="s">
        <v>38</v>
      </c>
      <c r="B8" s="245" t="str">
        <f>Translations!$B$554</f>
        <v>Austrija</v>
      </c>
      <c r="C8" s="245" t="str">
        <f>Translations!$B$555</f>
        <v>Beļģija</v>
      </c>
      <c r="D8" s="245" t="str">
        <f>Translations!$B$556</f>
        <v>Bulgārija</v>
      </c>
      <c r="E8" s="245" t="str">
        <f>Translations!$B$557</f>
        <v>Kipra</v>
      </c>
      <c r="F8" s="39" t="str">
        <f>Translations!$B$558</f>
        <v>Horvātija</v>
      </c>
      <c r="G8" s="245" t="str">
        <f>Translations!$B$559</f>
        <v>Čehijas Republika</v>
      </c>
      <c r="H8" s="245" t="str">
        <f>Translations!$B$560</f>
        <v>Dānija</v>
      </c>
      <c r="I8" s="245" t="str">
        <f>Translations!$B$561</f>
        <v>Igaunija</v>
      </c>
      <c r="J8" s="245" t="str">
        <f>Translations!$B$562</f>
        <v>Somija</v>
      </c>
      <c r="K8" s="245" t="str">
        <f>Translations!$B$563</f>
        <v>Francija</v>
      </c>
      <c r="L8" s="245" t="str">
        <f>Translations!$B$564</f>
        <v>Vācija</v>
      </c>
      <c r="M8" s="245" t="str">
        <f>Translations!$B$565</f>
        <v>Grieķija</v>
      </c>
      <c r="N8" s="245" t="str">
        <f>Translations!$B$566</f>
        <v>Ungārija</v>
      </c>
      <c r="O8" s="245" t="str">
        <f>Translations!$B$567</f>
        <v>Islande</v>
      </c>
      <c r="P8" s="245" t="str">
        <f>Translations!$B$568</f>
        <v>Īrija</v>
      </c>
      <c r="Q8" s="245" t="str">
        <f>Translations!$B$569</f>
        <v>Itālija</v>
      </c>
      <c r="R8" s="245" t="str">
        <f>Translations!$B$570</f>
        <v>Latvija</v>
      </c>
      <c r="S8" s="245" t="str">
        <f>Translations!$B$571</f>
        <v>Lihtenšteina</v>
      </c>
      <c r="T8" s="245" t="str">
        <f>Translations!$B$572</f>
        <v>Lietuva</v>
      </c>
      <c r="U8" s="245" t="str">
        <f>Translations!$B$573</f>
        <v>Luksemburga</v>
      </c>
      <c r="V8" s="245" t="str">
        <f>Translations!$B$574</f>
        <v>Malta</v>
      </c>
      <c r="W8" s="245" t="str">
        <f>Translations!$B$575</f>
        <v>Nīderlande</v>
      </c>
      <c r="X8" s="245" t="str">
        <f>Translations!$B$576</f>
        <v>Norvēģija</v>
      </c>
      <c r="Y8" s="245" t="str">
        <f>Translations!$B$577</f>
        <v>Polija</v>
      </c>
      <c r="Z8" s="245" t="str">
        <f>Translations!$B$578</f>
        <v>Portugāle</v>
      </c>
      <c r="AA8" s="245" t="str">
        <f>Translations!$B$579</f>
        <v>Rumānija</v>
      </c>
      <c r="AB8" s="245" t="str">
        <f>Translations!$B$580</f>
        <v>Slovākija</v>
      </c>
      <c r="AC8" s="245" t="str">
        <f>Translations!$B$581</f>
        <v>Slovēnija</v>
      </c>
      <c r="AD8" s="245" t="str">
        <f>Translations!$B$582</f>
        <v>Spānija</v>
      </c>
      <c r="AE8" s="245" t="str">
        <f>Translations!$B$583</f>
        <v>Zviedrija</v>
      </c>
      <c r="AF8" s="245" t="str">
        <f>Translations!$B$584</f>
        <v>Apvienotā Karaliste</v>
      </c>
    </row>
    <row r="9" spans="1:32" x14ac:dyDescent="0.2">
      <c r="A9" s="341" t="s">
        <v>69</v>
      </c>
      <c r="B9" s="245" t="s">
        <v>70</v>
      </c>
      <c r="C9" s="245" t="s">
        <v>71</v>
      </c>
      <c r="D9" s="245" t="s">
        <v>72</v>
      </c>
      <c r="E9" s="245" t="s">
        <v>73</v>
      </c>
      <c r="F9" s="39" t="s">
        <v>188</v>
      </c>
      <c r="G9" s="245" t="s">
        <v>74</v>
      </c>
      <c r="H9" s="245" t="s">
        <v>75</v>
      </c>
      <c r="I9" s="245" t="s">
        <v>76</v>
      </c>
      <c r="J9" s="245" t="s">
        <v>77</v>
      </c>
      <c r="K9" s="245" t="s">
        <v>78</v>
      </c>
      <c r="L9" s="245" t="s">
        <v>79</v>
      </c>
      <c r="M9" s="245" t="s">
        <v>80</v>
      </c>
      <c r="N9" s="245" t="s">
        <v>81</v>
      </c>
      <c r="O9" s="245" t="s">
        <v>82</v>
      </c>
      <c r="P9" s="245" t="s">
        <v>83</v>
      </c>
      <c r="Q9" s="245" t="s">
        <v>84</v>
      </c>
      <c r="R9" s="245" t="s">
        <v>85</v>
      </c>
      <c r="S9" s="245" t="s">
        <v>86</v>
      </c>
      <c r="T9" s="245" t="s">
        <v>87</v>
      </c>
      <c r="U9" s="245" t="s">
        <v>88</v>
      </c>
      <c r="V9" s="245" t="s">
        <v>89</v>
      </c>
      <c r="W9" s="245" t="s">
        <v>90</v>
      </c>
      <c r="X9" s="245" t="s">
        <v>91</v>
      </c>
      <c r="Y9" s="245" t="s">
        <v>92</v>
      </c>
      <c r="Z9" s="245" t="s">
        <v>93</v>
      </c>
      <c r="AA9" s="245" t="s">
        <v>94</v>
      </c>
      <c r="AB9" s="245" t="s">
        <v>95</v>
      </c>
      <c r="AC9" s="245" t="s">
        <v>96</v>
      </c>
      <c r="AD9" s="245" t="s">
        <v>97</v>
      </c>
      <c r="AE9" s="245" t="s">
        <v>98</v>
      </c>
      <c r="AF9" s="245" t="s">
        <v>99</v>
      </c>
    </row>
    <row r="10" spans="1:32" x14ac:dyDescent="0.2">
      <c r="A10" s="341" t="s">
        <v>325</v>
      </c>
      <c r="B10" s="22" t="s">
        <v>70</v>
      </c>
      <c r="C10" s="22" t="s">
        <v>71</v>
      </c>
      <c r="D10" s="22" t="s">
        <v>72</v>
      </c>
      <c r="E10" s="22" t="s">
        <v>73</v>
      </c>
      <c r="F10" s="22" t="s">
        <v>188</v>
      </c>
      <c r="G10" s="22" t="s">
        <v>74</v>
      </c>
      <c r="H10" s="22" t="s">
        <v>75</v>
      </c>
      <c r="I10" s="22" t="s">
        <v>76</v>
      </c>
      <c r="J10" s="22" t="s">
        <v>77</v>
      </c>
      <c r="K10" s="22" t="s">
        <v>78</v>
      </c>
      <c r="L10" s="22" t="s">
        <v>79</v>
      </c>
      <c r="M10" s="22" t="s">
        <v>326</v>
      </c>
      <c r="N10" s="22" t="s">
        <v>81</v>
      </c>
      <c r="O10" s="22" t="s">
        <v>82</v>
      </c>
      <c r="P10" s="22" t="s">
        <v>83</v>
      </c>
      <c r="Q10" s="22" t="s">
        <v>84</v>
      </c>
      <c r="R10" s="22" t="s">
        <v>85</v>
      </c>
      <c r="S10" s="22" t="s">
        <v>86</v>
      </c>
      <c r="T10" s="22" t="s">
        <v>87</v>
      </c>
      <c r="U10" s="22" t="s">
        <v>88</v>
      </c>
      <c r="V10" s="22" t="s">
        <v>89</v>
      </c>
      <c r="W10" s="22" t="s">
        <v>90</v>
      </c>
      <c r="X10" s="22" t="s">
        <v>91</v>
      </c>
      <c r="Y10" s="22" t="s">
        <v>92</v>
      </c>
      <c r="Z10" s="22" t="s">
        <v>93</v>
      </c>
      <c r="AA10" s="22" t="s">
        <v>94</v>
      </c>
      <c r="AB10" s="22" t="s">
        <v>95</v>
      </c>
      <c r="AC10" s="22" t="s">
        <v>96</v>
      </c>
      <c r="AD10" s="22" t="s">
        <v>97</v>
      </c>
      <c r="AE10" s="22" t="s">
        <v>98</v>
      </c>
      <c r="AF10" s="22" t="s">
        <v>327</v>
      </c>
    </row>
    <row r="11" spans="1:32" x14ac:dyDescent="0.2">
      <c r="A11" s="5" t="s">
        <v>109</v>
      </c>
      <c r="B11" s="159" t="str">
        <f>Translations!$B$585</f>
        <v>Kurināmais</v>
      </c>
    </row>
    <row r="12" spans="1:32" x14ac:dyDescent="0.2">
      <c r="A12" s="5" t="s">
        <v>110</v>
      </c>
      <c r="B12" s="159" t="str">
        <f>Translations!$B$586</f>
        <v>Līmeņatzīme</v>
      </c>
    </row>
    <row r="13" spans="1:32" x14ac:dyDescent="0.2">
      <c r="A13" s="5" t="s">
        <v>111</v>
      </c>
      <c r="B13" s="159" t="str">
        <f>Translations!$B$587</f>
        <v>Pārvietotas vai uzglabātas emisijas</v>
      </c>
    </row>
    <row r="14" spans="1:32" x14ac:dyDescent="0.2">
      <c r="A14" s="5" t="s">
        <v>112</v>
      </c>
      <c r="B14" s="159" t="str">
        <f>Translations!$B$588</f>
        <v>Apakšiekārta ar produkta līmeņatzīmi</v>
      </c>
    </row>
    <row r="15" spans="1:32" x14ac:dyDescent="0.2">
      <c r="A15" s="5" t="s">
        <v>113</v>
      </c>
      <c r="B15" s="159" t="str">
        <f>Translations!$B$589</f>
        <v>Alternatīvā apakšiekārta</v>
      </c>
    </row>
    <row r="16" spans="1:32" x14ac:dyDescent="0.2">
      <c r="A16" s="5" t="s">
        <v>114</v>
      </c>
      <c r="B16" s="159" t="str">
        <f>Translations!$B$590</f>
        <v>gads</v>
      </c>
    </row>
    <row r="17" spans="1:7" x14ac:dyDescent="0.2">
      <c r="A17" s="5" t="s">
        <v>115</v>
      </c>
      <c r="B17" s="159" t="str">
        <f>Translations!$B$591</f>
        <v>tonnas</v>
      </c>
    </row>
    <row r="18" spans="1:7" x14ac:dyDescent="0.2">
      <c r="A18" s="5" t="s">
        <v>116</v>
      </c>
      <c r="B18" s="159" t="s">
        <v>117</v>
      </c>
    </row>
    <row r="19" spans="1:7" x14ac:dyDescent="0.2">
      <c r="A19" s="5" t="s">
        <v>118</v>
      </c>
      <c r="B19" s="159" t="s">
        <v>119</v>
      </c>
    </row>
    <row r="20" spans="1:7" x14ac:dyDescent="0.2">
      <c r="A20" s="5" t="s">
        <v>120</v>
      </c>
      <c r="B20" s="159" t="s">
        <v>121</v>
      </c>
    </row>
    <row r="21" spans="1:7" x14ac:dyDescent="0.2">
      <c r="A21" s="5" t="s">
        <v>122</v>
      </c>
      <c r="B21" s="159" t="s">
        <v>123</v>
      </c>
    </row>
    <row r="22" spans="1:7" x14ac:dyDescent="0.2">
      <c r="A22" s="5" t="s">
        <v>124</v>
      </c>
      <c r="B22" s="159" t="s">
        <v>125</v>
      </c>
    </row>
    <row r="23" spans="1:7" x14ac:dyDescent="0.2">
      <c r="A23" s="5" t="s">
        <v>126</v>
      </c>
      <c r="B23" s="159" t="str">
        <f>Translations!$B$592</f>
        <v>TJ gadā</v>
      </c>
    </row>
    <row r="24" spans="1:7" x14ac:dyDescent="0.2">
      <c r="A24" s="5" t="s">
        <v>127</v>
      </c>
      <c r="B24" s="159" t="s">
        <v>128</v>
      </c>
    </row>
    <row r="25" spans="1:7" x14ac:dyDescent="0.2">
      <c r="A25" s="5" t="s">
        <v>129</v>
      </c>
      <c r="B25" s="159" t="str">
        <f>Translations!$B$593</f>
        <v>MWh gadā</v>
      </c>
    </row>
    <row r="26" spans="1:7" x14ac:dyDescent="0.2">
      <c r="A26" s="5" t="s">
        <v>130</v>
      </c>
      <c r="B26" s="159" t="s">
        <v>131</v>
      </c>
    </row>
    <row r="27" spans="1:7" x14ac:dyDescent="0.2">
      <c r="A27" s="5" t="s">
        <v>132</v>
      </c>
      <c r="B27" s="159" t="str">
        <f>Translations!$B$594</f>
        <v>t gadā</v>
      </c>
    </row>
    <row r="28" spans="1:7" x14ac:dyDescent="0.2">
      <c r="A28" s="5" t="s">
        <v>137</v>
      </c>
      <c r="B28" s="159" t="s">
        <v>135</v>
      </c>
      <c r="C28" s="245" t="s">
        <v>136</v>
      </c>
    </row>
    <row r="29" spans="1:7" x14ac:dyDescent="0.2">
      <c r="A29" s="5" t="s">
        <v>138</v>
      </c>
      <c r="B29" s="159" t="str">
        <f>Translations!$B$595</f>
        <v>t dienā</v>
      </c>
      <c r="C29" s="245" t="str">
        <f>Translations!$B$596</f>
        <v>MW (th)</v>
      </c>
    </row>
    <row r="30" spans="1:7" x14ac:dyDescent="0.2">
      <c r="A30" s="5" t="s">
        <v>142</v>
      </c>
      <c r="B30" s="159" t="str">
        <f>Translations!$B$597</f>
        <v>Imports</v>
      </c>
      <c r="C30" s="245" t="str">
        <f>Translations!$B$598</f>
        <v>Eksports</v>
      </c>
    </row>
    <row r="31" spans="1:7" x14ac:dyDescent="0.2">
      <c r="A31" s="5" t="s">
        <v>143</v>
      </c>
      <c r="B31" s="159" t="str">
        <f>Translations!$B$170</f>
        <v>Izmērāms siltums</v>
      </c>
      <c r="C31" s="245" t="str">
        <f>Translations!$B$232</f>
        <v>Atlikumgāzes</v>
      </c>
      <c r="D31" s="245" t="str">
        <f>Translations!$B$599</f>
        <v>Starpprodukti</v>
      </c>
      <c r="E31" s="245" t="str">
        <f>Translations!$B$600</f>
        <v>CCU</v>
      </c>
      <c r="F31" s="245" t="str">
        <f>Translations!$B$601</f>
        <v>CCS</v>
      </c>
      <c r="G31" s="245" t="str">
        <f>Translations!$B$602</f>
        <v>Siltums no slāpekļskābes ražošanas</v>
      </c>
    </row>
    <row r="32" spans="1:7" x14ac:dyDescent="0.2">
      <c r="A32" s="5" t="s">
        <v>163</v>
      </c>
      <c r="B32" s="159" t="str">
        <f>Translations!$B$603</f>
        <v>Nenoteiktības novērtējums</v>
      </c>
      <c r="C32" s="159" t="str">
        <f>Translations!$B$604</f>
        <v>Tehniska neiespējamība</v>
      </c>
      <c r="D32" s="245" t="str">
        <f>Translations!$B$605</f>
        <v>Pārmērīgas izmaksas</v>
      </c>
    </row>
    <row r="33" spans="1:6" x14ac:dyDescent="0.2">
      <c r="A33" s="341" t="s">
        <v>171</v>
      </c>
      <c r="B33" s="22" t="str">
        <f>Translations!$B$606</f>
        <v>Trūkst darbības (A lapas I sadaļas 4. punkta a) apakšpunkts)!</v>
      </c>
    </row>
    <row r="34" spans="1:6" x14ac:dyDescent="0.2">
      <c r="A34" s="341" t="s">
        <v>333</v>
      </c>
      <c r="B34" s="22" t="str">
        <f>Translations!$B$607</f>
        <v>Lai atgrieztos lapā “F_ProductBM”, noklikšķiniet šeit.</v>
      </c>
    </row>
    <row r="35" spans="1:6" x14ac:dyDescent="0.2">
      <c r="A35" s="341" t="s">
        <v>255</v>
      </c>
      <c r="B35" s="245" t="str">
        <f>Translations!$B$608</f>
        <v>relevants</v>
      </c>
    </row>
    <row r="36" spans="1:6" x14ac:dyDescent="0.2">
      <c r="A36" s="341" t="s">
        <v>256</v>
      </c>
      <c r="B36" s="245" t="str">
        <f>Translations!$B$609</f>
        <v>nav relevants</v>
      </c>
    </row>
    <row r="37" spans="1:6" x14ac:dyDescent="0.2">
      <c r="A37" s="341" t="s">
        <v>330</v>
      </c>
      <c r="B37" s="22" t="str">
        <f>Translations!$B$610</f>
        <v>Ievadiet datus šajā sadaļā!</v>
      </c>
    </row>
    <row r="38" spans="1:6" x14ac:dyDescent="0.2">
      <c r="A38" s="341" t="s">
        <v>293</v>
      </c>
      <c r="B38" s="245" t="str">
        <f>Translations!$B$611</f>
        <v>To aspektu sarakstu, kurus vajadzētu aptvert šajā aprakstā, var atrast šīs lapas augšā!</v>
      </c>
    </row>
    <row r="39" spans="1:6" x14ac:dyDescent="0.2">
      <c r="A39" s="341" t="s">
        <v>321</v>
      </c>
      <c r="B39" s="22" t="str">
        <f>Translations!$B$612</f>
        <v>Pārejiet pie nākamajiem punktiem.</v>
      </c>
    </row>
    <row r="40" spans="1:6" x14ac:dyDescent="0.2">
      <c r="A40" s="341" t="s">
        <v>324</v>
      </c>
      <c r="B40" s="22" t="str">
        <f>Translations!$B$613</f>
        <v xml:space="preserve">Sīki norādījumi par datu ievadi šajā rīkā ir pieejami rīka pirmajā modulī. </v>
      </c>
    </row>
    <row r="41" spans="1:6" x14ac:dyDescent="0.2">
      <c r="A41" s="5" t="s">
        <v>328</v>
      </c>
      <c r="B41" s="159" t="str">
        <f>Translations!$B$614</f>
        <v>Turpiniet ar nākamo apakšiekārtu!</v>
      </c>
    </row>
    <row r="42" spans="1:6" x14ac:dyDescent="0.2">
      <c r="A42" s="341" t="s">
        <v>294</v>
      </c>
      <c r="B42" s="342" t="str">
        <f>Translations!$B$615</f>
        <v>ETS aptverta iekārta</v>
      </c>
      <c r="C42" s="245" t="str">
        <f>Translations!$B$843</f>
        <v>Sadzīves atkritumu incinerācijas iekārta</v>
      </c>
      <c r="D42" s="342" t="str">
        <f>Translations!$B$616</f>
        <v>ETS neietilpstoša iekārta</v>
      </c>
      <c r="E42" s="342" t="str">
        <f>Translations!$B$617</f>
        <v>Iekārta, kurā tiek ražota slāpekļskābe</v>
      </c>
      <c r="F42" s="342" t="str">
        <f>Translations!$B$618</f>
        <v>Siltuma sadales tīkls</v>
      </c>
    </row>
    <row r="43" spans="1:6" x14ac:dyDescent="0.2">
      <c r="A43" s="341" t="s">
        <v>295</v>
      </c>
      <c r="B43" s="342" t="str">
        <f>Translations!$B$170</f>
        <v>Izmērāms siltums</v>
      </c>
      <c r="C43" s="342" t="str">
        <f>Translations!$B$171</f>
        <v>Atlikumgāze</v>
      </c>
      <c r="D43" s="23" t="str">
        <f>Translations!$B$619</f>
        <v>pārvietotais CO2</v>
      </c>
      <c r="E43" s="342" t="str">
        <f>Translations!$B$599</f>
        <v>Starpprodukti</v>
      </c>
    </row>
    <row r="44" spans="1:6" x14ac:dyDescent="0.2">
      <c r="A44" s="341" t="s">
        <v>296</v>
      </c>
      <c r="B44" s="342" t="str">
        <f>Translations!$B$620</f>
        <v>Siltums</v>
      </c>
      <c r="C44" s="342" t="str">
        <f>Translations!$B$171</f>
        <v>Atlikumgāze</v>
      </c>
      <c r="D44" s="342" t="s">
        <v>136</v>
      </c>
    </row>
    <row r="45" spans="1:6" x14ac:dyDescent="0.2">
      <c r="A45" s="341" t="s">
        <v>297</v>
      </c>
      <c r="B45" s="22" t="str">
        <f>Translations!$B$597</f>
        <v>Imports</v>
      </c>
      <c r="C45" s="22" t="str">
        <f>Translations!$B$598</f>
        <v>Eksports</v>
      </c>
    </row>
    <row r="48" spans="1:6" x14ac:dyDescent="0.2">
      <c r="A48" s="341" t="s">
        <v>147</v>
      </c>
    </row>
    <row r="49" spans="1:9" s="11" customFormat="1" x14ac:dyDescent="0.2">
      <c r="A49" s="11" t="str">
        <f>Translations!$B$621</f>
        <v>Darbību saraksts</v>
      </c>
    </row>
    <row r="50" spans="1:9" x14ac:dyDescent="0.2">
      <c r="A50" s="341" t="str">
        <f>Translations!$B$622</f>
        <v>Darbības numurs</v>
      </c>
      <c r="B50" s="341" t="str">
        <f>Translations!$B$623</f>
        <v>Darbība (ETS direktīvas I pielikums)</v>
      </c>
      <c r="I50" s="341" t="s">
        <v>1136</v>
      </c>
    </row>
    <row r="51" spans="1:9" ht="15" x14ac:dyDescent="0.25">
      <c r="A51" s="341">
        <v>1</v>
      </c>
      <c r="B51" s="469" t="str">
        <f>IF(LEN(I51)&gt;250,LEFT(I51,250),I51)</f>
        <v>Kurināmā sadedzināšana iekārtās ar kopējo nominālo siltumspēju [nominālo ievadīto siltumjaudu], kas pārsniedz 20 MW (izņemot iekārtas bīstamo atkritumu vai sadzīves atkritumu sadedzināšanai [incinerēšanai])</v>
      </c>
      <c r="I51" s="245" t="str">
        <f>Translations!B624</f>
        <v>Kurināmā sadedzināšana iekārtās ar kopējo nominālo siltumspēju [nominālo ievadīto siltumjaudu], kas pārsniedz 20 MW (izņemot iekārtas bīstamo atkritumu vai sadzīves atkritumu sadedzināšanai [incinerēšanai])</v>
      </c>
    </row>
    <row r="52" spans="1:9" ht="15" x14ac:dyDescent="0.25">
      <c r="A52" s="341">
        <v>2</v>
      </c>
      <c r="B52" s="469" t="str">
        <f t="shared" ref="B52:B78" si="0">IF(LEN(I52)&gt;250,LEFT(I52,250),I52)</f>
        <v xml:space="preserve">Minerāleļļu rafinēšana </v>
      </c>
      <c r="I52" s="245" t="str">
        <f>Translations!B625</f>
        <v xml:space="preserve">Minerāleļļu rafinēšana </v>
      </c>
    </row>
    <row r="53" spans="1:9" ht="15" x14ac:dyDescent="0.25">
      <c r="A53" s="341">
        <v>3</v>
      </c>
      <c r="B53" s="469" t="str">
        <f t="shared" si="0"/>
        <v xml:space="preserve">Koksa ražošana </v>
      </c>
      <c r="I53" s="245" t="str">
        <f>Translations!B626</f>
        <v xml:space="preserve">Koksa ražošana </v>
      </c>
    </row>
    <row r="54" spans="1:9" ht="15" x14ac:dyDescent="0.25">
      <c r="A54" s="341">
        <v>4</v>
      </c>
      <c r="B54" s="469" t="str">
        <f t="shared" si="0"/>
        <v xml:space="preserve">Metāla rūdas (tostarp sēra rūdas [sulfīdrūdas]) apdedzināšana vai saķepināšana [aglomerēšana], tostarp granulēšana </v>
      </c>
      <c r="I54" s="245" t="str">
        <f>Translations!B627</f>
        <v xml:space="preserve">Metāla rūdas (tostarp sēra rūdas [sulfīdrūdas]) apdedzināšana vai saķepināšana [aglomerēšana], tostarp granulēšana </v>
      </c>
    </row>
    <row r="55" spans="1:9" ht="15" x14ac:dyDescent="0.25">
      <c r="A55" s="341">
        <v>5</v>
      </c>
      <c r="B55" s="469" t="str">
        <f t="shared" si="0"/>
        <v xml:space="preserve">Čuguna [pārstrādājamā čuguna] vai tērauda ražošana (primārā vai sekundārā [pirmējā vai otrējā kausēšana]), tostarp izmantojot nepārtraukto liešanu, kopējai jaudai pārsniedzot 2,5 tonnas stundā </v>
      </c>
      <c r="I55" s="245" t="str">
        <f>Translations!B628</f>
        <v xml:space="preserve">Čuguna [pārstrādājamā čuguna] vai tērauda ražošana (primārā vai sekundārā [pirmējā vai otrējā kausēšana]), tostarp izmantojot nepārtraukto liešanu, kopējai jaudai pārsniedzot 2,5 tonnas stundā </v>
      </c>
    </row>
    <row r="56" spans="1:9" ht="15" x14ac:dyDescent="0.25">
      <c r="A56" s="341">
        <v>6</v>
      </c>
      <c r="B56" s="469" t="str">
        <f t="shared" si="0"/>
        <v>Melno metālu (tostarp ferosakausējumu) ražošana vai pārstrāde, kurā tiek izmantotas sadedzināšanas vienības [sadedzināšanas bloki], kuru kopējā nominālā siltumspēja [nominālā ievadītā siltumjauda] ir lielāka par 20 MW. Pārstrādē cita starpā tiek izma</v>
      </c>
      <c r="I56" s="245" t="str">
        <f>Translations!B629</f>
        <v>Melno metālu (tostarp ferosakausējumu) ražošana vai pārstrāde, kurā tiek izmantotas sadedzināšanas vienības [sadedzināšanas bloki], kuru kopējā nominālā siltumspēja [nominālā ievadītā siltumjauda] ir lielāka par 20 MW. Pārstrādē cita starpā tiek izmantoti velmēšanas stāvi, tvaika pārkarsētāji [starppārkarsētāji], atlaidināšanas krāsnis, kaltuvju, lietuvju, pārklājumu un kodināšanas iekārtas</v>
      </c>
    </row>
    <row r="57" spans="1:9" ht="15" x14ac:dyDescent="0.25">
      <c r="A57" s="341">
        <v>7</v>
      </c>
      <c r="B57" s="469" t="str">
        <f t="shared" si="0"/>
        <v xml:space="preserve">Primārā alumīnija ražošana </v>
      </c>
      <c r="I57" s="245" t="str">
        <f>Translations!B630</f>
        <v xml:space="preserve">Primārā alumīnija ražošana </v>
      </c>
    </row>
    <row r="58" spans="1:9" ht="15" x14ac:dyDescent="0.25">
      <c r="A58" s="341">
        <v>8</v>
      </c>
      <c r="B58" s="469" t="str">
        <f t="shared" si="0"/>
        <v>Sekundārā alumīnija ražošana, kurā tiek izmantotas sadedzināšanas vienības [sadedzināšanas bloki], kuru kopējā nominālā siltumspēja [nominālā ievadītā siltumjauda] ir lielāka par 20 MW</v>
      </c>
      <c r="I58" s="245" t="str">
        <f>Translations!B631</f>
        <v>Sekundārā alumīnija ražošana, kurā tiek izmantotas sadedzināšanas vienības [sadedzināšanas bloki], kuru kopējā nominālā siltumspēja [nominālā ievadītā siltumjauda] ir lielāka par 20 MW</v>
      </c>
    </row>
    <row r="59" spans="1:9" ht="15" x14ac:dyDescent="0.25">
      <c r="A59" s="341">
        <v>9</v>
      </c>
      <c r="B59" s="469" t="str">
        <f t="shared" si="0"/>
        <v>Krāsaino metālu ražošana vai pārstrāde, tostarp sakausējumu ražošana, rafinēšana, liešana u. c., kurā izmantojamo sadedzināšanas vienību [sadedzināšanas bloku] kopējā nominālā siltumspēja [nominālā ievadītā siltumjauda] (tostarp kurināmo siltumspēja,</v>
      </c>
      <c r="I59" s="245" t="str">
        <f>Translations!B632</f>
        <v>Krāsaino metālu ražošana vai pārstrāde, tostarp sakausējumu ražošana, rafinēšana, liešana u. c., kurā izmantojamo sadedzināšanas vienību [sadedzināšanas bloku] kopējā nominālā siltumspēja [nominālā ievadītā siltumjauda] (tostarp kurināmo siltumspēja, kurus izmanto kā reducējošus aģentus [ieskaitot kurināmos, kurus izmanto par reducētājiem]) ir lielāka par 20 MW</v>
      </c>
    </row>
    <row r="60" spans="1:9" ht="15" x14ac:dyDescent="0.25">
      <c r="A60" s="341">
        <v>10</v>
      </c>
      <c r="B60" s="469" t="str">
        <f t="shared" si="0"/>
        <v xml:space="preserve">Cementa klinkera ražošana rotācijas krāsnīs ar ražošanas jaudu, kura lielāka par 500 tonnām dienā, vai citu veidu krāsnīs, kuru jauda ir lielāka par 50 tonnām dienā </v>
      </c>
      <c r="I60" s="245" t="str">
        <f>Translations!B633</f>
        <v xml:space="preserve">Cementa klinkera ražošana rotācijas krāsnīs ar ražošanas jaudu, kura lielāka par 500 tonnām dienā, vai citu veidu krāsnīs, kuru jauda ir lielāka par 50 tonnām dienā </v>
      </c>
    </row>
    <row r="61" spans="1:9" ht="15" x14ac:dyDescent="0.25">
      <c r="A61" s="341">
        <v>11</v>
      </c>
      <c r="B61" s="469" t="str">
        <f t="shared" si="0"/>
        <v xml:space="preserve">Kaļķu ražošana, kā arī dolomīta vai magnezīta apdedzināšana [kalcinēšana] rotācijas krāsnīs vai citu veidu krāsnīs, kuru jauda ir lielāka par 50 tonnām dienā </v>
      </c>
      <c r="I61" s="245" t="str">
        <f>Translations!B634</f>
        <v xml:space="preserve">Kaļķu ražošana, kā arī dolomīta vai magnezīta apdedzināšana [kalcinēšana] rotācijas krāsnīs vai citu veidu krāsnīs, kuru jauda ir lielāka par 50 tonnām dienā </v>
      </c>
    </row>
    <row r="62" spans="1:9" ht="15" x14ac:dyDescent="0.25">
      <c r="A62" s="341">
        <v>12</v>
      </c>
      <c r="B62" s="469" t="str">
        <f t="shared" si="0"/>
        <v xml:space="preserve">Stikla, tostarp stikla šķiedras, ražošana iekārtās ar kausēšanas jaudu, kas pārsniedz 20 tonnas dienā </v>
      </c>
      <c r="I62" s="245" t="str">
        <f>Translations!B635</f>
        <v xml:space="preserve">Stikla, tostarp stikla šķiedras, ražošana iekārtās ar kausēšanas jaudu, kas pārsniedz 20 tonnas dienā </v>
      </c>
    </row>
    <row r="63" spans="1:9" ht="15" x14ac:dyDescent="0.25">
      <c r="A63" s="341">
        <v>13</v>
      </c>
      <c r="B63" s="469" t="str">
        <f t="shared" si="0"/>
        <v xml:space="preserve">Apdedzinātu keramikas izstrādājumu ražošana, jo īpaši kārniņu, ķieģeļu, ugunsizturīgo [karstumizturīgo] ķieģeļu, flīžu, keramikas vai porcelāna ražošana ar jaudu virs 75 tonnām dienā </v>
      </c>
      <c r="I63" s="245" t="str">
        <f>Translations!B636</f>
        <v xml:space="preserve">Apdedzinātu keramikas izstrādājumu ražošana, jo īpaši kārniņu, ķieģeļu, ugunsizturīgo [karstumizturīgo] ķieģeļu, flīžu, keramikas vai porcelāna ražošana ar jaudu virs 75 tonnām dienā </v>
      </c>
    </row>
    <row r="64" spans="1:9" ht="15" x14ac:dyDescent="0.25">
      <c r="A64" s="341">
        <v>14</v>
      </c>
      <c r="B64" s="469" t="str">
        <f t="shared" si="0"/>
        <v xml:space="preserve">Minerālvates izolācijas materiālu ražošana, izmantojot stiklu, akmeni vai izdedžus [sārņus], ar kausēšanas jaudu virs 20 tonnām dienā </v>
      </c>
      <c r="I64" s="245" t="str">
        <f>Translations!B637</f>
        <v xml:space="preserve">Minerālvates izolācijas materiālu ražošana, izmantojot stiklu, akmeni vai izdedžus [sārņus], ar kausēšanas jaudu virs 20 tonnām dienā </v>
      </c>
    </row>
    <row r="65" spans="1:9" ht="15" x14ac:dyDescent="0.25">
      <c r="A65" s="341">
        <v>15</v>
      </c>
      <c r="B65" s="469" t="str">
        <f t="shared" si="0"/>
        <v>Ģipša žāvēšana vai apdedzināšana [kalcinēšana] vai ģipškartona sausā apmetuma plātņu un citu ģipša izstrādājumu ražošana, kur izmantojamo sadedzināšanas vienību [sadedzināšanas bloku] kopējā nominālā siltumspēja [nominālā ievadītā siltumjauda] ir lie</v>
      </c>
      <c r="I65" s="245" t="str">
        <f>Translations!B638</f>
        <v xml:space="preserve">Ģipša žāvēšana vai apdedzināšana [kalcinēšana] vai ģipškartona sausā apmetuma plātņu un citu ģipša izstrādājumu ražošana, kur izmantojamo sadedzināšanas vienību [sadedzināšanas bloku] kopējā nominālā siltumspēja [nominālā ievadītā siltumjauda] ir lielāka par 20 MW </v>
      </c>
    </row>
    <row r="66" spans="1:9" ht="15" x14ac:dyDescent="0.25">
      <c r="A66" s="341">
        <v>16</v>
      </c>
      <c r="B66" s="469" t="str">
        <f t="shared" si="0"/>
        <v xml:space="preserve">Celulozes [pulpas] ražošana no koksnes vai citiem šķiedrainiem materiāliem </v>
      </c>
      <c r="I66" s="245" t="str">
        <f>Translations!B639</f>
        <v xml:space="preserve">Celulozes [pulpas] ražošana no koksnes vai citiem šķiedrainiem materiāliem </v>
      </c>
    </row>
    <row r="67" spans="1:9" ht="15" x14ac:dyDescent="0.25">
      <c r="A67" s="341">
        <v>17</v>
      </c>
      <c r="B67" s="469" t="str">
        <f t="shared" si="0"/>
        <v xml:space="preserve">Papīra vai kartona ražošana, ražošanas jaudai pārsniedzot 20 tonnas dienā </v>
      </c>
      <c r="I67" s="245" t="str">
        <f>Translations!B640</f>
        <v xml:space="preserve">Papīra vai kartona ražošana, ražošanas jaudai pārsniedzot 20 tonnas dienā </v>
      </c>
    </row>
    <row r="68" spans="1:9" ht="15" x14ac:dyDescent="0.25">
      <c r="A68" s="341">
        <v>18</v>
      </c>
      <c r="B68" s="469" t="str">
        <f t="shared" si="0"/>
        <v>Kvēpu [tehniskā oglekļa] ražošana, karbonizējot tādus organiskās vielas saturošus materiālus kā nafta, gudrons [darva], krekinga un pārtvaices atlikumus, kurā izmantojamo sadedzināšanas vienību [sadedzināšanas bloku] kopējā nominālā siltumspēja [nomi</v>
      </c>
      <c r="I68" s="245" t="str">
        <f>Translations!B641</f>
        <v xml:space="preserve">Kvēpu [tehniskā oglekļa] ražošana, karbonizējot tādus organiskās vielas saturošus materiālus kā nafta, gudrons [darva], krekinga un pārtvaices atlikumus, kurā izmantojamo sadedzināšanas vienību [sadedzināšanas bloku] kopējā nominālā siltumspēja [nominālā ievadītā siltumjauda] ir lielāka par 20 MW </v>
      </c>
    </row>
    <row r="69" spans="1:9" ht="15" x14ac:dyDescent="0.25">
      <c r="A69" s="341">
        <v>19</v>
      </c>
      <c r="B69" s="469" t="str">
        <f t="shared" si="0"/>
        <v xml:space="preserve">Slāpekļskābes ražošana </v>
      </c>
      <c r="I69" s="245" t="str">
        <f>Translations!B642</f>
        <v xml:space="preserve">Slāpekļskābes ražošana </v>
      </c>
    </row>
    <row r="70" spans="1:9" ht="15" x14ac:dyDescent="0.25">
      <c r="A70" s="341">
        <v>20</v>
      </c>
      <c r="B70" s="469" t="str">
        <f t="shared" si="0"/>
        <v xml:space="preserve">Adipīnskābes ražošana </v>
      </c>
      <c r="I70" s="245" t="str">
        <f>Translations!B643</f>
        <v xml:space="preserve">Adipīnskābes ražošana </v>
      </c>
    </row>
    <row r="71" spans="1:9" ht="15" x14ac:dyDescent="0.25">
      <c r="A71" s="341">
        <v>21</v>
      </c>
      <c r="B71" s="469" t="str">
        <f t="shared" si="0"/>
        <v>Glioksāla un glioksālskābes ražošana</v>
      </c>
      <c r="I71" s="245" t="str">
        <f>Translations!B644</f>
        <v>Glioksāla un glioksālskābes ražošana</v>
      </c>
    </row>
    <row r="72" spans="1:9" ht="15" x14ac:dyDescent="0.25">
      <c r="A72" s="341">
        <v>22</v>
      </c>
      <c r="B72" s="469" t="str">
        <f t="shared" si="0"/>
        <v xml:space="preserve">Amonjaka ražošana </v>
      </c>
      <c r="I72" s="245" t="str">
        <f>Translations!B645</f>
        <v xml:space="preserve">Amonjaka ražošana </v>
      </c>
    </row>
    <row r="73" spans="1:9" ht="15" x14ac:dyDescent="0.25">
      <c r="A73" s="341">
        <v>23</v>
      </c>
      <c r="B73" s="469" t="str">
        <f t="shared" si="0"/>
        <v xml:space="preserve">Organisko ķīmisko vielu [ķimikāliju] lielapjoma ražošana krekinga, reforminga [riforminga], daļējas vai pilnīgas oksidēšanas vai līdzīgos procesos ar ražošanas jaudu, kas pārsniedz 100 tonnas dienā </v>
      </c>
      <c r="I73" s="245" t="str">
        <f>Translations!B646</f>
        <v xml:space="preserve">Organisko ķīmisko vielu [ķimikāliju] lielapjoma ražošana krekinga, reforminga [riforminga], daļējas vai pilnīgas oksidēšanas vai līdzīgos procesos ar ražošanas jaudu, kas pārsniedz 100 tonnas dienā </v>
      </c>
    </row>
    <row r="74" spans="1:9" ht="15" x14ac:dyDescent="0.25">
      <c r="A74" s="341">
        <v>24</v>
      </c>
      <c r="B74" s="469" t="str">
        <f t="shared" si="0"/>
        <v xml:space="preserve">Ūdeņraža (H2) un sintēzes gāzes ražošana reforminga [riforminga] vai daļējas oksidēšanas procesā ar ražošanas jaudu, kas pārsniedz 25 tonnas dienā </v>
      </c>
      <c r="I74" s="245" t="str">
        <f>Translations!B647</f>
        <v xml:space="preserve">Ūdeņraža (H2) un sintēzes gāzes ražošana reforminga [riforminga] vai daļējas oksidēšanas procesā ar ražošanas jaudu, kas pārsniedz 25 tonnas dienā </v>
      </c>
    </row>
    <row r="75" spans="1:9" ht="15" x14ac:dyDescent="0.25">
      <c r="A75" s="341">
        <v>25</v>
      </c>
      <c r="B75" s="469" t="str">
        <f t="shared" si="0"/>
        <v xml:space="preserve">Nātrija karbonāta (Na2CO3) un nātrija bikarbonāta (NaHCO3) ražošana </v>
      </c>
      <c r="I75" s="245" t="str">
        <f>Translations!B648</f>
        <v xml:space="preserve">Nātrija karbonāta (Na2CO3) un nātrija bikarbonāta (NaHCO3) ražošana </v>
      </c>
    </row>
    <row r="76" spans="1:9" ht="15" x14ac:dyDescent="0.25">
      <c r="A76" s="341">
        <v>26</v>
      </c>
      <c r="B76" s="469" t="str">
        <f t="shared" si="0"/>
        <v>Siltumnīcas efektu izraisošo gāzu [siltumnīcefekta gāzu] uztveršana no iekārtām, uz kurām attiecas šī direktīva, lai tās transportētu un uzglabātu ģeoloģiskās uzglabāšanas krātuvēs, kas atļautas saskaņā ar Direktīvu 2009/31/EK</v>
      </c>
      <c r="I76" s="245" t="str">
        <f>Translations!B649</f>
        <v>Siltumnīcas efektu izraisošo gāzu [siltumnīcefekta gāzu] uztveršana no iekārtām, uz kurām attiecas šī direktīva, lai tās transportētu un uzglabātu ģeoloģiskās uzglabāšanas krātuvēs, kas atļautas saskaņā ar Direktīvu 2009/31/EK</v>
      </c>
    </row>
    <row r="77" spans="1:9" ht="15" x14ac:dyDescent="0.25">
      <c r="A77" s="341">
        <v>27</v>
      </c>
      <c r="B77" s="469" t="str">
        <f t="shared" si="0"/>
        <v>Siltumnīcas efektu izraisošo gāzu [siltumnīcefekta gāzu] transportēšana pa cauruļvadiem uz ģeoloģiskas uzglabāšanas krātuvēm, kas atļautas saskaņā ar Direktīvu 2009/31/EK</v>
      </c>
      <c r="I77" s="245" t="str">
        <f>Translations!B650</f>
        <v>Siltumnīcas efektu izraisošo gāzu [siltumnīcefekta gāzu] transportēšana pa cauruļvadiem uz ģeoloģiskas uzglabāšanas krātuvēm, kas atļautas saskaņā ar Direktīvu 2009/31/EK</v>
      </c>
    </row>
    <row r="78" spans="1:9" ht="15" x14ac:dyDescent="0.25">
      <c r="A78" s="341">
        <v>28</v>
      </c>
      <c r="B78" s="469" t="str">
        <f t="shared" si="0"/>
        <v>Siltumnīcas efektu izraisošo gāzu [siltumnīcefekta gāzu] ģeoloģiska uzglabāšana krātuvēs, kas atļautas saskaņā ar Direktīvu 2009/31/EK</v>
      </c>
      <c r="I78" s="245" t="str">
        <f>Translations!B651</f>
        <v>Siltumnīcas efektu izraisošo gāzu [siltumnīcefekta gāzu] ģeoloģiska uzglabāšana krātuvēs, kas atļautas saskaņā ar Direktīvu 2009/31/EK</v>
      </c>
    </row>
    <row r="82" spans="1:2" x14ac:dyDescent="0.2">
      <c r="A82" s="341" t="s">
        <v>148</v>
      </c>
    </row>
    <row r="83" spans="1:2" s="11" customFormat="1" x14ac:dyDescent="0.2">
      <c r="A83" s="11" t="s">
        <v>146</v>
      </c>
    </row>
    <row r="84" spans="1:2" x14ac:dyDescent="0.2">
      <c r="A84" s="341" t="str">
        <f>Translations!$B$653</f>
        <v>Tipa Nr.</v>
      </c>
      <c r="B84" s="341" t="str">
        <f>Translations!$B$654</f>
        <v>Avota plūsmas tips</v>
      </c>
    </row>
    <row r="85" spans="1:2" x14ac:dyDescent="0.2">
      <c r="B85" s="341" t="str">
        <f>Translations!$B$655</f>
        <v>Sadedzināšana: komerciālie standartkurināmie</v>
      </c>
    </row>
    <row r="86" spans="1:2" x14ac:dyDescent="0.2">
      <c r="B86" s="341" t="str">
        <f>Translations!$B$656</f>
        <v>Sadedzināšana: citi gāzveida un šķidrie kurināmie</v>
      </c>
    </row>
    <row r="87" spans="1:2" x14ac:dyDescent="0.2">
      <c r="B87" s="341" t="str">
        <f>Translations!$B$657</f>
        <v>Sadedzināšana: cietie kurināmie</v>
      </c>
    </row>
    <row r="88" spans="1:2" x14ac:dyDescent="0.2">
      <c r="B88" s="341" t="str">
        <f>Translations!$B$658</f>
        <v>Sadedzināšana: sadedzināšana lāpā</v>
      </c>
    </row>
    <row r="89" spans="1:2" x14ac:dyDescent="0.2">
      <c r="B89" s="341" t="str">
        <f>Translations!$B$659</f>
        <v>Sadedzināšana: Skrubēšana: karbonāts (A metode)</v>
      </c>
    </row>
    <row r="90" spans="1:2" x14ac:dyDescent="0.2">
      <c r="B90" s="341" t="str">
        <f>Translations!$B$660</f>
        <v>Sadedzināšana: Skrubēšana: ģipsis (B metode)</v>
      </c>
    </row>
    <row r="91" spans="1:2" x14ac:dyDescent="0.2">
      <c r="B91" s="341" t="str">
        <f>Translations!$B$661</f>
        <v>Minerāleļļas rafinēšana: katalītiskā krekinga katalizatoru reģenerācija</v>
      </c>
    </row>
    <row r="92" spans="1:2" x14ac:dyDescent="0.2">
      <c r="B92" s="341" t="str">
        <f>Translations!$B$662</f>
        <v>Minerāleļļas rafinēšana: ūdeņraža ražošana</v>
      </c>
    </row>
    <row r="93" spans="1:2" x14ac:dyDescent="0.2">
      <c r="B93" s="341" t="str">
        <f>Translations!$B$663</f>
        <v>Koksa ražošana: masas bilances metodika</v>
      </c>
    </row>
    <row r="94" spans="1:2" x14ac:dyDescent="0.2">
      <c r="B94" s="341" t="str">
        <f>Translations!$B$664</f>
        <v>Metāla rūdu apdedzināšana un aglomerācija: karbonātu ielaide</v>
      </c>
    </row>
    <row r="95" spans="1:2" x14ac:dyDescent="0.2">
      <c r="B95" s="341" t="str">
        <f>Translations!$B$665</f>
        <v>Metāla rūdu apdedzināšana un aglomerācija: masas bilances metodika</v>
      </c>
    </row>
    <row r="96" spans="1:2" x14ac:dyDescent="0.2">
      <c r="B96" s="341" t="str">
        <f>Translations!$B$666</f>
        <v>Dzelzs un tērauda ražošana: kurināmais kā procesa ielaide</v>
      </c>
    </row>
    <row r="97" spans="2:2" x14ac:dyDescent="0.2">
      <c r="B97" s="341" t="str">
        <f>Translations!$B$667</f>
        <v>Dzelzs un tērauda ražošana: masas bilances metodika</v>
      </c>
    </row>
    <row r="98" spans="2:2" x14ac:dyDescent="0.2">
      <c r="B98" s="341" t="str">
        <f>Translations!$B$668</f>
        <v>Cementa klinkera ražošana: pamatojoties uz ielaidi krāsnī (A metode)</v>
      </c>
    </row>
    <row r="99" spans="2:2" x14ac:dyDescent="0.2">
      <c r="B99" s="341" t="str">
        <f>Translations!$B$669</f>
        <v>Cementa klinkera ražošana: klinkera izlaide (B metode)</v>
      </c>
    </row>
    <row r="100" spans="2:2" x14ac:dyDescent="0.2">
      <c r="B100" s="341" t="str">
        <f>Translations!$B$670</f>
        <v>Cementa klinkera ražošana: CKD</v>
      </c>
    </row>
    <row r="101" spans="2:2" x14ac:dyDescent="0.2">
      <c r="B101" s="341" t="str">
        <f>Translations!$B$671</f>
        <v>Cementa klinkera ražošana: nekarbonātu ogleklis</v>
      </c>
    </row>
    <row r="102" spans="2:2" x14ac:dyDescent="0.2">
      <c r="B102" s="341" t="str">
        <f>Translations!$B$672</f>
        <v>Kaļķa ražošana un dolomīta un magnezīta kalcinēšana: karbonāti (A metode)</v>
      </c>
    </row>
    <row r="103" spans="2:2" x14ac:dyDescent="0.2">
      <c r="B103" s="341" t="str">
        <f>Translations!$B$673</f>
        <v>Kaļķa ražošana un dolomīta un magnezīta kalcinēšana: sārmzemju metālu oksīdi (B metode)</v>
      </c>
    </row>
    <row r="104" spans="2:2" x14ac:dyDescent="0.2">
      <c r="B104" s="341" t="str">
        <f>Translations!$B$674</f>
        <v>Kaļķa ražošana un dolomīta un magnezīta kalcinēšana: krāsns pelni (B metode)</v>
      </c>
    </row>
    <row r="105" spans="2:2" x14ac:dyDescent="0.2">
      <c r="B105" s="341" t="str">
        <f>Translations!$B$675</f>
        <v>Stikla un minerālvates ražošana: karbonāti (ielaide)</v>
      </c>
    </row>
    <row r="106" spans="2:2" x14ac:dyDescent="0.2">
      <c r="B106" s="341" t="str">
        <f>Translations!$B$676</f>
        <v>Keramikas izstrādājumu ražošana: oglekļa ielaide (A metode)</v>
      </c>
    </row>
    <row r="107" spans="2:2" x14ac:dyDescent="0.2">
      <c r="B107" s="341" t="str">
        <f>Translations!$B$677</f>
        <v>Keramikas izstrādājumu ražošana: sārmu metālu oksīdi (B metode)</v>
      </c>
    </row>
    <row r="108" spans="2:2" x14ac:dyDescent="0.2">
      <c r="B108" s="341" t="str">
        <f>Translations!$B$678</f>
        <v>Keramikas izstrādājumu ražošana: skrubēšana</v>
      </c>
    </row>
    <row r="109" spans="2:2" x14ac:dyDescent="0.2">
      <c r="B109" s="341" t="str">
        <f>Translations!$B$679</f>
        <v>Pulpas un papīra ražošana: piebarošanas ķimikālijas</v>
      </c>
    </row>
    <row r="110" spans="2:2" x14ac:dyDescent="0.2">
      <c r="B110" s="341" t="str">
        <f>Translations!$B$680</f>
        <v>Tehniskā oglekļa ražošana: masas bilances metodika</v>
      </c>
    </row>
    <row r="111" spans="2:2" x14ac:dyDescent="0.2">
      <c r="B111" s="341" t="str">
        <f>Translations!$B$681</f>
        <v>Amonjaka ražošana: kurināmais kā procesa ielaide</v>
      </c>
    </row>
    <row r="112" spans="2:2" x14ac:dyDescent="0.2">
      <c r="B112" s="341" t="str">
        <f>Translations!$B$682</f>
        <v>Ūdeņraža un sintēzes gāzes ražošana:  kurināmais kā procesa ielaide</v>
      </c>
    </row>
    <row r="113" spans="1:15" x14ac:dyDescent="0.2">
      <c r="B113" s="341" t="str">
        <f>Translations!$B$683</f>
        <v>Ūdeņraža un sintēzes gāzes ražošana: masas bilances metodika</v>
      </c>
    </row>
    <row r="114" spans="1:15" x14ac:dyDescent="0.2">
      <c r="B114" s="341" t="str">
        <f>Translations!$B$684</f>
        <v>Organisko ķimikāliju lielapjoma ražošana: masas bilances metodika</v>
      </c>
    </row>
    <row r="115" spans="1:15" x14ac:dyDescent="0.2">
      <c r="B115" s="341" t="str">
        <f>Translations!$B$685</f>
        <v>Melno un krāsaino metālu, tostarp sekundārā alumīnija, ražošana vai pārstrāde: procesa emisijas</v>
      </c>
    </row>
    <row r="116" spans="1:15" x14ac:dyDescent="0.2">
      <c r="B116" s="341" t="str">
        <f>Translations!$B$686</f>
        <v>Melno un krāsaino metālu, tostarp sekundārā alumīnija, ražošana vai pārstrāde: masas bilances metodika</v>
      </c>
    </row>
    <row r="117" spans="1:15" x14ac:dyDescent="0.2">
      <c r="B117" s="341" t="str">
        <f>Translations!$B$687</f>
        <v>Primārā alumīnija ražošana: masas bilances metodika</v>
      </c>
    </row>
    <row r="118" spans="1:15" x14ac:dyDescent="0.2">
      <c r="B118" s="341" t="str">
        <f>Translations!$B$688</f>
        <v>Primārā alumīnija ražošana: PFC emisijas (lineārās sakarības metode)</v>
      </c>
    </row>
    <row r="119" spans="1:15" x14ac:dyDescent="0.2">
      <c r="B119" s="341" t="str">
        <f>Translations!$B$689</f>
        <v>Primārā alumīnija ražošana: PFC emisijas (pārsprieguma metode)</v>
      </c>
    </row>
    <row r="121" spans="1:15" s="11" customFormat="1" x14ac:dyDescent="0.2">
      <c r="A121" s="11" t="str">
        <f>Translations!$B$690</f>
        <v>Līmeņatzīmju saraksts</v>
      </c>
    </row>
    <row r="122" spans="1:15" ht="25.5" x14ac:dyDescent="0.2">
      <c r="A122" s="274" t="s">
        <v>0</v>
      </c>
      <c r="B122" s="274" t="s">
        <v>1</v>
      </c>
      <c r="C122" s="481" t="s">
        <v>1139</v>
      </c>
      <c r="D122" s="274" t="s">
        <v>2</v>
      </c>
      <c r="E122" s="274" t="s">
        <v>3</v>
      </c>
      <c r="F122" s="274" t="s">
        <v>4</v>
      </c>
      <c r="G122" s="274" t="s">
        <v>5</v>
      </c>
      <c r="H122" s="274" t="s">
        <v>6</v>
      </c>
      <c r="I122" s="274" t="s">
        <v>1138</v>
      </c>
      <c r="J122" s="274" t="s">
        <v>8</v>
      </c>
      <c r="K122" s="274" t="s">
        <v>9</v>
      </c>
      <c r="L122" s="274" t="s">
        <v>10</v>
      </c>
      <c r="O122" s="341" t="s">
        <v>1136</v>
      </c>
    </row>
    <row r="123" spans="1:15" ht="15" x14ac:dyDescent="0.25">
      <c r="A123" s="469" t="str">
        <f>IF(LEN(O123)&gt;250,LEFT(O123,250),O123)</f>
        <v xml:space="preserve">Naftas rafinēšana </v>
      </c>
      <c r="B123" s="274">
        <v>2</v>
      </c>
      <c r="C123" s="274">
        <v>1</v>
      </c>
      <c r="D123" s="274">
        <f>C123+0.1*IF(I123,2,1)</f>
        <v>1.1000000000000001</v>
      </c>
      <c r="E123" s="343" t="str">
        <f t="shared" ref="E123:E175" si="1">CONCATENATE(TEXT(B123,"00"),".",TEXT(D123,"00,0"))</f>
        <v>02.01,1</v>
      </c>
      <c r="F123" s="274" t="str">
        <f>Translations!$B$699</f>
        <v>Rafinētavu produkti</v>
      </c>
      <c r="G123" s="274" t="str">
        <f>Translations!$B$700</f>
        <v>CWT</v>
      </c>
      <c r="H123" s="274" t="b">
        <v>1</v>
      </c>
      <c r="I123" s="274" t="b">
        <v>0</v>
      </c>
      <c r="J123" s="274" t="b">
        <v>1</v>
      </c>
      <c r="K123" s="274" t="str">
        <f>Translations!$B$701</f>
        <v>Lai aprēķinātu vēsturiskos darbības līmeņus, izmantojiet CWT rīku lapā “SpecialBM”.</v>
      </c>
      <c r="L123" s="274" t="s">
        <v>12</v>
      </c>
      <c r="O123" s="274" t="str">
        <f>Translations!$B$844</f>
        <v xml:space="preserve">Naftas rafinēšana </v>
      </c>
    </row>
    <row r="124" spans="1:15" x14ac:dyDescent="0.2">
      <c r="A124" s="274" t="str">
        <f t="shared" ref="A124:A175" si="2">IF(LEN(O124)&gt;250,LEFT(O124,250),O124)</f>
        <v xml:space="preserve">Koksa ražošana </v>
      </c>
      <c r="B124" s="274">
        <v>3</v>
      </c>
      <c r="C124" s="274">
        <f t="shared" ref="C124:C129" si="3">C123+1</f>
        <v>2</v>
      </c>
      <c r="D124" s="274">
        <f t="shared" ref="D124:D175" si="4">C124+0.1*IF(I124,2,1)</f>
        <v>2.1</v>
      </c>
      <c r="E124" s="343" t="str">
        <f t="shared" si="1"/>
        <v>03.02,1</v>
      </c>
      <c r="F124" s="274" t="str">
        <f>Translations!$B$702</f>
        <v>Kokss</v>
      </c>
      <c r="G124" s="274" t="str">
        <f>Translations!$B$591</f>
        <v>tonnas</v>
      </c>
      <c r="H124" s="274" t="b">
        <v>1</v>
      </c>
      <c r="I124" s="274" t="b">
        <v>0</v>
      </c>
      <c r="J124" s="274" t="b">
        <v>0</v>
      </c>
      <c r="K124" s="274" t="str">
        <f>""</f>
        <v/>
      </c>
      <c r="L124" s="274"/>
      <c r="O124" s="274" t="str">
        <f>Translations!$B$626</f>
        <v xml:space="preserve">Koksa ražošana </v>
      </c>
    </row>
    <row r="125" spans="1:15" x14ac:dyDescent="0.2">
      <c r="A125" s="274" t="str">
        <f t="shared" si="2"/>
        <v xml:space="preserve">Metāla rūdas (tostarp sēra rūdas [sulfīdrūdas]) apdedzināšana vai saķepināšana [aglomerēšana], tostarp granulēšana </v>
      </c>
      <c r="B125" s="274">
        <v>4</v>
      </c>
      <c r="C125" s="274">
        <f t="shared" si="3"/>
        <v>3</v>
      </c>
      <c r="D125" s="274">
        <f t="shared" si="4"/>
        <v>3.2</v>
      </c>
      <c r="E125" s="343" t="str">
        <f t="shared" si="1"/>
        <v>04.03,2</v>
      </c>
      <c r="F125" s="274" t="str">
        <f>Translations!$B$845</f>
        <v>Aglomerēta dzelzsrūda</v>
      </c>
      <c r="G125" s="274" t="str">
        <f>Translations!$B$591</f>
        <v>tonnas</v>
      </c>
      <c r="H125" s="274" t="b">
        <v>1</v>
      </c>
      <c r="I125" s="274" t="b">
        <v>1</v>
      </c>
      <c r="J125" s="274" t="b">
        <v>0</v>
      </c>
      <c r="K125" s="274" t="str">
        <f>""</f>
        <v/>
      </c>
      <c r="L125" s="274"/>
      <c r="O125" s="274" t="str">
        <f>Translations!$B$627</f>
        <v xml:space="preserve">Metāla rūdas (tostarp sēra rūdas [sulfīdrūdas]) apdedzināšana vai saķepināšana [aglomerēšana], tostarp granulēšana </v>
      </c>
    </row>
    <row r="126" spans="1:15" x14ac:dyDescent="0.2">
      <c r="A126" s="274" t="str">
        <f t="shared" si="2"/>
        <v xml:space="preserve">Dzelzs vai tērauda ražošana (primārā vai sekundārā), arī ar nepārtraukto liešanu, kopējai jaudai pārsniedzot 2,5 tonnas stundā </v>
      </c>
      <c r="B126" s="274">
        <v>5</v>
      </c>
      <c r="C126" s="274">
        <f t="shared" si="3"/>
        <v>4</v>
      </c>
      <c r="D126" s="274">
        <f t="shared" si="4"/>
        <v>4.2</v>
      </c>
      <c r="E126" s="343" t="str">
        <f t="shared" si="1"/>
        <v>05.04,2</v>
      </c>
      <c r="F126" s="274" t="str">
        <f>Translations!$B$704</f>
        <v>Karstais metāls</v>
      </c>
      <c r="G126" s="274" t="str">
        <f>Translations!$B$591</f>
        <v>tonnas</v>
      </c>
      <c r="H126" s="274" t="b">
        <v>1</v>
      </c>
      <c r="I126" s="274" t="b">
        <v>1</v>
      </c>
      <c r="J126" s="274" t="b">
        <v>0</v>
      </c>
      <c r="K126" s="274" t="str">
        <f>""</f>
        <v/>
      </c>
      <c r="L126" s="274"/>
      <c r="O126" s="274" t="str">
        <f>Translations!$B$846</f>
        <v xml:space="preserve">Dzelzs vai tērauda ražošana (primārā vai sekundārā), arī ar nepārtraukto liešanu, kopējai jaudai pārsniedzot 2,5 tonnas stundā </v>
      </c>
    </row>
    <row r="127" spans="1:15" x14ac:dyDescent="0.2">
      <c r="A127" s="274" t="str">
        <f t="shared" si="2"/>
        <v xml:space="preserve">Dzelzs vai tērauda ražošana (primārā vai sekundārā), arī ar nepārtraukto liešanu, kopējai jaudai pārsniedzot 2,5 tonnas stundā </v>
      </c>
      <c r="B127" s="274">
        <v>5</v>
      </c>
      <c r="C127" s="274">
        <f t="shared" si="3"/>
        <v>5</v>
      </c>
      <c r="D127" s="274">
        <f t="shared" si="4"/>
        <v>5.2</v>
      </c>
      <c r="E127" s="343" t="str">
        <f t="shared" si="1"/>
        <v>05.05,2</v>
      </c>
      <c r="F127" s="274" t="str">
        <f>Translations!$B$705</f>
        <v>Elektriskā loka krāšņu oglekļa tērauds</v>
      </c>
      <c r="G127" s="274" t="str">
        <f>Translations!$B$591</f>
        <v>tonnas</v>
      </c>
      <c r="H127" s="274" t="b">
        <v>1</v>
      </c>
      <c r="I127" s="274" t="b">
        <v>1</v>
      </c>
      <c r="J127" s="274" t="b">
        <v>1</v>
      </c>
      <c r="K127" s="274" t="str">
        <f>""</f>
        <v/>
      </c>
      <c r="L127" s="274"/>
      <c r="O127" s="274" t="str">
        <f>Translations!$B$846</f>
        <v xml:space="preserve">Dzelzs vai tērauda ražošana (primārā vai sekundārā), arī ar nepārtraukto liešanu, kopējai jaudai pārsniedzot 2,5 tonnas stundā </v>
      </c>
    </row>
    <row r="128" spans="1:15" x14ac:dyDescent="0.2">
      <c r="A128" s="274" t="str">
        <f t="shared" si="2"/>
        <v xml:space="preserve">Dzelzs vai tērauda ražošana (primārā vai sekundārā), arī ar nepārtraukto liešanu, kopējai jaudai pārsniedzot 2,5 tonnas stundā </v>
      </c>
      <c r="B128" s="274">
        <v>5</v>
      </c>
      <c r="C128" s="274">
        <f t="shared" si="3"/>
        <v>6</v>
      </c>
      <c r="D128" s="274">
        <f t="shared" si="4"/>
        <v>6.2</v>
      </c>
      <c r="E128" s="343" t="str">
        <f t="shared" si="1"/>
        <v>05.06,2</v>
      </c>
      <c r="F128" s="274" t="str">
        <f>Translations!$B$706</f>
        <v>Elektriskā loka krāšņu augstleģētais tērauds</v>
      </c>
      <c r="G128" s="274" t="str">
        <f>Translations!$B$591</f>
        <v>tonnas</v>
      </c>
      <c r="H128" s="274" t="b">
        <v>1</v>
      </c>
      <c r="I128" s="274" t="b">
        <v>1</v>
      </c>
      <c r="J128" s="274" t="b">
        <v>1</v>
      </c>
      <c r="K128" s="274" t="str">
        <f>""</f>
        <v/>
      </c>
      <c r="L128" s="274"/>
      <c r="O128" s="274" t="str">
        <f>Translations!$B$846</f>
        <v xml:space="preserve">Dzelzs vai tērauda ražošana (primārā vai sekundārā), arī ar nepārtraukto liešanu, kopējai jaudai pārsniedzot 2,5 tonnas stundā </v>
      </c>
    </row>
    <row r="129" spans="1:15" x14ac:dyDescent="0.2">
      <c r="A129" s="274" t="str">
        <f t="shared" si="2"/>
        <v>Melno metālu (tostarp ferosakausējumu) ražošana vai pārstrāde, kurā tiek izmantotas sadedzināšanas vienības [sadedzināšanas bloki], kuru kopējā nominālā siltumspēja [nominālā ievadītā siltumjauda] ir lielāka par 20 MW. Pārstrādē cita starpā tiek izma</v>
      </c>
      <c r="B129" s="274">
        <v>6</v>
      </c>
      <c r="C129" s="274">
        <f t="shared" si="3"/>
        <v>7</v>
      </c>
      <c r="D129" s="274">
        <f t="shared" si="4"/>
        <v>7.2</v>
      </c>
      <c r="E129" s="343" t="str">
        <f t="shared" si="1"/>
        <v>06.07,2</v>
      </c>
      <c r="F129" s="274" t="str">
        <f>Translations!$B$847</f>
        <v>Dzelzs liešana, OIM</v>
      </c>
      <c r="G129" s="274" t="str">
        <f>Translations!$B$591</f>
        <v>tonnas</v>
      </c>
      <c r="H129" s="274" t="b">
        <v>1</v>
      </c>
      <c r="I129" s="274" t="b">
        <v>1</v>
      </c>
      <c r="J129" s="274" t="b">
        <v>1</v>
      </c>
      <c r="K129" s="274" t="str">
        <f>""</f>
        <v/>
      </c>
      <c r="L129" s="274"/>
      <c r="O129" s="274" t="str">
        <f>Translations!$B$629</f>
        <v>Melno metālu (tostarp ferosakausējumu) ražošana vai pārstrāde, kurā tiek izmantotas sadedzināšanas vienības [sadedzināšanas bloki], kuru kopējā nominālā siltumspēja [nominālā ievadītā siltumjauda] ir lielāka par 20 MW. Pārstrādē cita starpā tiek izmantoti velmēšanas stāvi, tvaika pārkarsētāji [starppārkarsētāji], atlaidināšanas krāsnis, kaltuvju, lietuvju, pārklājumu un kodināšanas iekārtas</v>
      </c>
    </row>
    <row r="130" spans="1:15" x14ac:dyDescent="0.2">
      <c r="A130" s="274" t="str">
        <f t="shared" si="2"/>
        <v>Melno metālu (tostarp ferosakausējumu) ražošana vai pārstrāde, kurā tiek izmantotas sadedzināšanas vienības [sadedzināšanas bloki], kuru kopējā nominālā siltumspēja [nominālā ievadītā siltumjauda] ir lielāka par 20 MW. Pārstrādē cita starpā tiek izma</v>
      </c>
      <c r="B130" s="274">
        <v>6</v>
      </c>
      <c r="C130" s="274">
        <v>7</v>
      </c>
      <c r="D130" s="274">
        <f t="shared" si="4"/>
        <v>7.1</v>
      </c>
      <c r="E130" s="343" t="str">
        <f t="shared" si="1"/>
        <v>06.07,1</v>
      </c>
      <c r="F130" s="274" t="str">
        <f>Translations!$B$848</f>
        <v>Dzelzs liešana, bez OIM</v>
      </c>
      <c r="G130" s="274" t="str">
        <f>Translations!$B$591</f>
        <v>tonnas</v>
      </c>
      <c r="H130" s="274" t="b">
        <v>1</v>
      </c>
      <c r="I130" s="274" t="b">
        <v>0</v>
      </c>
      <c r="J130" s="274" t="b">
        <v>1</v>
      </c>
      <c r="K130" s="274" t="str">
        <f>""</f>
        <v/>
      </c>
      <c r="L130" s="274"/>
      <c r="O130" s="274" t="str">
        <f>Translations!$B$629</f>
        <v>Melno metālu (tostarp ferosakausējumu) ražošana vai pārstrāde, kurā tiek izmantotas sadedzināšanas vienības [sadedzināšanas bloki], kuru kopējā nominālā siltumspēja [nominālā ievadītā siltumjauda] ir lielāka par 20 MW. Pārstrādē cita starpā tiek izmantoti velmēšanas stāvi, tvaika pārkarsētāji [starppārkarsētāji], atlaidināšanas krāsnis, kaltuvju, lietuvju, pārklājumu un kodināšanas iekārtas</v>
      </c>
    </row>
    <row r="131" spans="1:15" x14ac:dyDescent="0.2">
      <c r="A131" s="274" t="str">
        <f t="shared" si="2"/>
        <v>Primārā alumīnija vai alumīnija oksīda ražošana</v>
      </c>
      <c r="B131" s="274">
        <v>7</v>
      </c>
      <c r="C131" s="274">
        <f>C129+1</f>
        <v>8</v>
      </c>
      <c r="D131" s="274">
        <f t="shared" si="4"/>
        <v>8.1</v>
      </c>
      <c r="E131" s="343" t="str">
        <f t="shared" si="1"/>
        <v>07.08,1</v>
      </c>
      <c r="F131" s="274" t="str">
        <f>Translations!$B$708</f>
        <v>Priekšdedzināti anodi</v>
      </c>
      <c r="G131" s="274" t="str">
        <f>Translations!$B$591</f>
        <v>tonnas</v>
      </c>
      <c r="H131" s="274" t="b">
        <v>1</v>
      </c>
      <c r="I131" s="274" t="b">
        <v>0</v>
      </c>
      <c r="J131" s="274" t="b">
        <v>0</v>
      </c>
      <c r="K131" s="274" t="str">
        <f>""</f>
        <v/>
      </c>
      <c r="L131" s="274"/>
      <c r="O131" s="274" t="str">
        <f>Translations!$B$849</f>
        <v>Primārā alumīnija vai alumīnija oksīda ražošana</v>
      </c>
    </row>
    <row r="132" spans="1:15" x14ac:dyDescent="0.2">
      <c r="A132" s="274" t="str">
        <f t="shared" si="2"/>
        <v>Primārā alumīnija vai alumīnija oksīda ražošana</v>
      </c>
      <c r="B132" s="274">
        <v>7</v>
      </c>
      <c r="C132" s="274">
        <f t="shared" ref="C132:C175" si="5">C131+1</f>
        <v>9</v>
      </c>
      <c r="D132" s="274">
        <f t="shared" si="4"/>
        <v>9.1999999999999993</v>
      </c>
      <c r="E132" s="343" t="str">
        <f t="shared" si="1"/>
        <v>07.09,2</v>
      </c>
      <c r="F132" s="274" t="str">
        <f>Translations!$B$709</f>
        <v>[Primārais] alumīnijs</v>
      </c>
      <c r="G132" s="274" t="str">
        <f>Translations!$B$591</f>
        <v>tonnas</v>
      </c>
      <c r="H132" s="274" t="b">
        <v>1</v>
      </c>
      <c r="I132" s="274" t="b">
        <v>1</v>
      </c>
      <c r="J132" s="274" t="b">
        <v>0</v>
      </c>
      <c r="K132" s="274" t="str">
        <f>""</f>
        <v/>
      </c>
      <c r="L132" s="274"/>
      <c r="O132" s="274" t="str">
        <f>Translations!$B$849</f>
        <v>Primārā alumīnija vai alumīnija oksīda ražošana</v>
      </c>
    </row>
    <row r="133" spans="1:15" x14ac:dyDescent="0.2">
      <c r="A133" s="274" t="str">
        <f t="shared" si="2"/>
        <v xml:space="preserve">Cementa klinkera ražošana rotācijas krāsnīs ar ražošanas jaudu, kura lielāka par 500 tonnām dienā, vai citu veidu krāsnīs, kuru jauda ir lielāka par 50 tonnām dienā </v>
      </c>
      <c r="B133" s="274">
        <v>10</v>
      </c>
      <c r="C133" s="274">
        <f t="shared" si="5"/>
        <v>10</v>
      </c>
      <c r="D133" s="274">
        <f t="shared" si="4"/>
        <v>10.199999999999999</v>
      </c>
      <c r="E133" s="343" t="str">
        <f t="shared" si="1"/>
        <v>10.10,2</v>
      </c>
      <c r="F133" s="274" t="str">
        <f>Translations!$B$710</f>
        <v>Pelēkā cementa klinkers</v>
      </c>
      <c r="G133" s="274" t="str">
        <f>Translations!$B$591</f>
        <v>tonnas</v>
      </c>
      <c r="H133" s="274" t="b">
        <v>1</v>
      </c>
      <c r="I133" s="274" t="b">
        <v>1</v>
      </c>
      <c r="J133" s="274" t="b">
        <v>0</v>
      </c>
      <c r="K133" s="274" t="str">
        <f>""</f>
        <v/>
      </c>
      <c r="L133" s="274"/>
      <c r="O133" s="274" t="str">
        <f>Translations!$B$633</f>
        <v xml:space="preserve">Cementa klinkera ražošana rotācijas krāsnīs ar ražošanas jaudu, kura lielāka par 500 tonnām dienā, vai citu veidu krāsnīs, kuru jauda ir lielāka par 50 tonnām dienā </v>
      </c>
    </row>
    <row r="134" spans="1:15" x14ac:dyDescent="0.2">
      <c r="A134" s="274" t="str">
        <f t="shared" si="2"/>
        <v xml:space="preserve">Cementa klinkera ražošana rotācijas krāsnīs ar ražošanas jaudu, kura lielāka par 500 tonnām dienā, vai citu veidu krāsnīs, kuru jauda ir lielāka par 50 tonnām dienā </v>
      </c>
      <c r="B134" s="274">
        <v>10</v>
      </c>
      <c r="C134" s="274">
        <f t="shared" si="5"/>
        <v>11</v>
      </c>
      <c r="D134" s="274">
        <f t="shared" si="4"/>
        <v>11.2</v>
      </c>
      <c r="E134" s="343" t="str">
        <f t="shared" si="1"/>
        <v>10.11,2</v>
      </c>
      <c r="F134" s="274" t="str">
        <f>Translations!$B$711</f>
        <v>Baltā cementa klinkers</v>
      </c>
      <c r="G134" s="274" t="str">
        <f>Translations!$B$591</f>
        <v>tonnas</v>
      </c>
      <c r="H134" s="274" t="b">
        <v>1</v>
      </c>
      <c r="I134" s="274" t="b">
        <v>1</v>
      </c>
      <c r="J134" s="274" t="b">
        <v>0</v>
      </c>
      <c r="K134" s="274" t="str">
        <f>""</f>
        <v/>
      </c>
      <c r="L134" s="274"/>
      <c r="O134" s="274" t="str">
        <f>Translations!$B$633</f>
        <v xml:space="preserve">Cementa klinkera ražošana rotācijas krāsnīs ar ražošanas jaudu, kura lielāka par 500 tonnām dienā, vai citu veidu krāsnīs, kuru jauda ir lielāka par 50 tonnām dienā </v>
      </c>
    </row>
    <row r="135" spans="1:15" x14ac:dyDescent="0.2">
      <c r="A135" s="274" t="str">
        <f t="shared" si="2"/>
        <v xml:space="preserve">Kaļķu ražošana, kā arī dolomīta vai magnezīta apdedzināšana [kalcinēšana] rotācijas krāsnīs vai citu veidu krāsnīs, kuru jauda ir lielāka par 50 tonnām dienā </v>
      </c>
      <c r="B135" s="274">
        <v>11</v>
      </c>
      <c r="C135" s="274">
        <f t="shared" si="5"/>
        <v>12</v>
      </c>
      <c r="D135" s="274">
        <f t="shared" si="4"/>
        <v>12.1</v>
      </c>
      <c r="E135" s="343" t="str">
        <f t="shared" si="1"/>
        <v>11.12,1</v>
      </c>
      <c r="F135" s="274" t="str">
        <f>Translations!$B$425</f>
        <v>Kaļķi</v>
      </c>
      <c r="G135" s="274" t="str">
        <f>Translations!$B$591</f>
        <v>tonnas</v>
      </c>
      <c r="H135" s="274" t="b">
        <v>1</v>
      </c>
      <c r="I135" s="274" t="b">
        <v>0</v>
      </c>
      <c r="J135" s="274" t="b">
        <v>0</v>
      </c>
      <c r="K135" s="274" t="str">
        <f>Translations!$B$712</f>
        <v>Lai aprēķinātu vēsturiskos darbības līmeņus, izmantojiet kaļķiem domāto rīku lapā “SpecialBM”.</v>
      </c>
      <c r="L135" s="274" t="s">
        <v>13</v>
      </c>
      <c r="O135" s="274" t="str">
        <f>Translations!$B$634</f>
        <v xml:space="preserve">Kaļķu ražošana, kā arī dolomīta vai magnezīta apdedzināšana [kalcinēšana] rotācijas krāsnīs vai citu veidu krāsnīs, kuru jauda ir lielāka par 50 tonnām dienā </v>
      </c>
    </row>
    <row r="136" spans="1:15" x14ac:dyDescent="0.2">
      <c r="A136" s="274" t="str">
        <f t="shared" si="2"/>
        <v xml:space="preserve">Kaļķu ražošana, kā arī dolomīta vai magnezīta apdedzināšana [kalcinēšana] rotācijas krāsnīs vai citu veidu krāsnīs, kuru jauda ir lielāka par 50 tonnām dienā </v>
      </c>
      <c r="B136" s="274">
        <v>11</v>
      </c>
      <c r="C136" s="274">
        <f t="shared" si="5"/>
        <v>13</v>
      </c>
      <c r="D136" s="274">
        <f t="shared" si="4"/>
        <v>13.1</v>
      </c>
      <c r="E136" s="343" t="str">
        <f t="shared" si="1"/>
        <v>11.13,1</v>
      </c>
      <c r="F136" s="274" t="str">
        <f>Translations!$B$426</f>
        <v>Dolomītkaļķi</v>
      </c>
      <c r="G136" s="274" t="str">
        <f>Translations!$B$591</f>
        <v>tonnas</v>
      </c>
      <c r="H136" s="274" t="b">
        <v>1</v>
      </c>
      <c r="I136" s="274" t="b">
        <v>0</v>
      </c>
      <c r="J136" s="274" t="b">
        <v>0</v>
      </c>
      <c r="K136" s="274" t="str">
        <f>Translations!$B$713</f>
        <v>Lai aprēķinātu vēsturiskos darbības līmeņus, izmantojiet dolomītkaļķiem domāto rīku lapā “SpecialBM”.</v>
      </c>
      <c r="L136" s="274" t="s">
        <v>14</v>
      </c>
      <c r="O136" s="274" t="str">
        <f>Translations!$B$634</f>
        <v xml:space="preserve">Kaļķu ražošana, kā arī dolomīta vai magnezīta apdedzināšana [kalcinēšana] rotācijas krāsnīs vai citu veidu krāsnīs, kuru jauda ir lielāka par 50 tonnām dienā </v>
      </c>
    </row>
    <row r="137" spans="1:15" x14ac:dyDescent="0.2">
      <c r="A137" s="274" t="str">
        <f t="shared" si="2"/>
        <v xml:space="preserve">Kaļķu ražošana, kā arī dolomīta vai magnezīta apdedzināšana [kalcinēšana] rotācijas krāsnīs vai citu veidu krāsnīs, kuru jauda ir lielāka par 50 tonnām dienā </v>
      </c>
      <c r="B137" s="274">
        <v>11</v>
      </c>
      <c r="C137" s="274">
        <f t="shared" si="5"/>
        <v>14</v>
      </c>
      <c r="D137" s="274">
        <f t="shared" si="4"/>
        <v>14.1</v>
      </c>
      <c r="E137" s="343" t="str">
        <f t="shared" si="1"/>
        <v>11.14,1</v>
      </c>
      <c r="F137" s="274" t="str">
        <f>Translations!$B$714</f>
        <v>Pārdedzināti dolomītkaļķi</v>
      </c>
      <c r="G137" s="274" t="str">
        <f>Translations!$B$591</f>
        <v>tonnas</v>
      </c>
      <c r="H137" s="274" t="b">
        <v>1</v>
      </c>
      <c r="I137" s="274" t="b">
        <v>0</v>
      </c>
      <c r="J137" s="274" t="b">
        <v>0</v>
      </c>
      <c r="K137" s="274" t="str">
        <f>""</f>
        <v/>
      </c>
      <c r="L137" s="274"/>
      <c r="O137" s="274" t="str">
        <f>Translations!$B$634</f>
        <v xml:space="preserve">Kaļķu ražošana, kā arī dolomīta vai magnezīta apdedzināšana [kalcinēšana] rotācijas krāsnīs vai citu veidu krāsnīs, kuru jauda ir lielāka par 50 tonnām dienā </v>
      </c>
    </row>
    <row r="138" spans="1:15" x14ac:dyDescent="0.2">
      <c r="A138" s="274" t="str">
        <f t="shared" si="2"/>
        <v xml:space="preserve">Stikla, tostarp stikla šķiedras, ražošana iekārtās ar kausēšanas jaudu, kas pārsniedz 20 tonnas dienā </v>
      </c>
      <c r="B138" s="274">
        <v>12</v>
      </c>
      <c r="C138" s="274">
        <f t="shared" si="5"/>
        <v>15</v>
      </c>
      <c r="D138" s="274">
        <f t="shared" si="4"/>
        <v>15.1</v>
      </c>
      <c r="E138" s="343" t="str">
        <f t="shared" si="1"/>
        <v>12.15,1</v>
      </c>
      <c r="F138" s="274" t="str">
        <f>Translations!$B$715</f>
        <v>Pludinātais stikls</v>
      </c>
      <c r="G138" s="274" t="str">
        <f>Translations!$B$591</f>
        <v>tonnas</v>
      </c>
      <c r="H138" s="274" t="b">
        <v>1</v>
      </c>
      <c r="I138" s="274" t="b">
        <v>0</v>
      </c>
      <c r="J138" s="274" t="b">
        <v>0</v>
      </c>
      <c r="K138" s="274" t="str">
        <f>""</f>
        <v/>
      </c>
      <c r="L138" s="274"/>
      <c r="O138" s="274" t="str">
        <f>Translations!$B$635</f>
        <v xml:space="preserve">Stikla, tostarp stikla šķiedras, ražošana iekārtās ar kausēšanas jaudu, kas pārsniedz 20 tonnas dienā </v>
      </c>
    </row>
    <row r="139" spans="1:15" x14ac:dyDescent="0.2">
      <c r="A139" s="274" t="str">
        <f t="shared" si="2"/>
        <v xml:space="preserve">Stikla, tostarp stikla šķiedras, ražošana iekārtās ar kausēšanas jaudu, kas pārsniedz 20 tonnas dienā </v>
      </c>
      <c r="B139" s="274">
        <v>12</v>
      </c>
      <c r="C139" s="274">
        <f t="shared" si="5"/>
        <v>16</v>
      </c>
      <c r="D139" s="274">
        <f t="shared" si="4"/>
        <v>16.100000000000001</v>
      </c>
      <c r="E139" s="343" t="str">
        <f t="shared" si="1"/>
        <v>12.16,1</v>
      </c>
      <c r="F139" s="274" t="str">
        <f>Translations!$B$716</f>
        <v>Bezkrāsaina stikla pudeles un burkas</v>
      </c>
      <c r="G139" s="274" t="str">
        <f>Translations!$B$591</f>
        <v>tonnas</v>
      </c>
      <c r="H139" s="274" t="b">
        <v>1</v>
      </c>
      <c r="I139" s="274" t="b">
        <v>0</v>
      </c>
      <c r="J139" s="274" t="b">
        <v>0</v>
      </c>
      <c r="K139" s="274" t="str">
        <f>""</f>
        <v/>
      </c>
      <c r="L139" s="274"/>
      <c r="O139" s="274" t="str">
        <f>Translations!$B$635</f>
        <v xml:space="preserve">Stikla, tostarp stikla šķiedras, ražošana iekārtās ar kausēšanas jaudu, kas pārsniedz 20 tonnas dienā </v>
      </c>
    </row>
    <row r="140" spans="1:15" x14ac:dyDescent="0.2">
      <c r="A140" s="274" t="str">
        <f t="shared" si="2"/>
        <v xml:space="preserve">Stikla, tostarp stikla šķiedras, ražošana iekārtās ar kausēšanas jaudu, kas pārsniedz 20 tonnas dienā </v>
      </c>
      <c r="B140" s="274">
        <v>12</v>
      </c>
      <c r="C140" s="274">
        <f t="shared" si="5"/>
        <v>17</v>
      </c>
      <c r="D140" s="274">
        <f t="shared" si="4"/>
        <v>17.100000000000001</v>
      </c>
      <c r="E140" s="343" t="str">
        <f t="shared" si="1"/>
        <v>12.17,1</v>
      </c>
      <c r="F140" s="274" t="str">
        <f>Translations!$B$717</f>
        <v>Krāsaina stikla pudeles un burkas</v>
      </c>
      <c r="G140" s="274" t="str">
        <f>Translations!$B$591</f>
        <v>tonnas</v>
      </c>
      <c r="H140" s="274" t="b">
        <v>1</v>
      </c>
      <c r="I140" s="274" t="b">
        <v>0</v>
      </c>
      <c r="J140" s="274" t="b">
        <v>0</v>
      </c>
      <c r="K140" s="274" t="str">
        <f>""</f>
        <v/>
      </c>
      <c r="L140" s="274"/>
      <c r="O140" s="274" t="str">
        <f>Translations!$B$635</f>
        <v xml:space="preserve">Stikla, tostarp stikla šķiedras, ražošana iekārtās ar kausēšanas jaudu, kas pārsniedz 20 tonnas dienā </v>
      </c>
    </row>
    <row r="141" spans="1:15" x14ac:dyDescent="0.2">
      <c r="A141" s="274" t="str">
        <f t="shared" si="2"/>
        <v xml:space="preserve">Stikla, tostarp stikla šķiedras, ražošana iekārtās ar kausēšanas jaudu, kas pārsniedz 20 tonnas dienā </v>
      </c>
      <c r="B141" s="274">
        <v>12</v>
      </c>
      <c r="C141" s="274">
        <f t="shared" si="5"/>
        <v>18</v>
      </c>
      <c r="D141" s="274">
        <f t="shared" si="4"/>
        <v>18.100000000000001</v>
      </c>
      <c r="E141" s="343" t="str">
        <f t="shared" si="1"/>
        <v>12.18,1</v>
      </c>
      <c r="F141" s="274" t="str">
        <f>Translations!$B$718</f>
        <v>Nepārtrauktā pavediena stiklšķiedras produkti</v>
      </c>
      <c r="G141" s="274" t="str">
        <f>Translations!$B$591</f>
        <v>tonnas</v>
      </c>
      <c r="H141" s="274" t="b">
        <v>1</v>
      </c>
      <c r="I141" s="274" t="b">
        <v>0</v>
      </c>
      <c r="J141" s="274" t="b">
        <v>0</v>
      </c>
      <c r="K141" s="274" t="str">
        <f>""</f>
        <v/>
      </c>
      <c r="L141" s="274"/>
      <c r="O141" s="274" t="str">
        <f>Translations!$B$635</f>
        <v xml:space="preserve">Stikla, tostarp stikla šķiedras, ražošana iekārtās ar kausēšanas jaudu, kas pārsniedz 20 tonnas dienā </v>
      </c>
    </row>
    <row r="142" spans="1:15" x14ac:dyDescent="0.2">
      <c r="A142" s="274" t="str">
        <f t="shared" si="2"/>
        <v xml:space="preserve">Apdedzinātu keramikas izstrādājumu ražošana, jo īpaši kārniņu, ķieģeļu, ugunsizturīgo [karstumizturīgo] ķieģeļu, flīžu, keramikas vai porcelāna ražošana ar jaudu virs 75 tonnām dienā </v>
      </c>
      <c r="B142" s="274">
        <v>13</v>
      </c>
      <c r="C142" s="274">
        <f t="shared" si="5"/>
        <v>19</v>
      </c>
      <c r="D142" s="274">
        <f t="shared" si="4"/>
        <v>19.100000000000001</v>
      </c>
      <c r="E142" s="343" t="str">
        <f t="shared" si="1"/>
        <v>13.19,1</v>
      </c>
      <c r="F142" s="274" t="str">
        <f>Translations!$B$719</f>
        <v>Apšuvuma ķieģeļi</v>
      </c>
      <c r="G142" s="274" t="str">
        <f>Translations!$B$591</f>
        <v>tonnas</v>
      </c>
      <c r="H142" s="274" t="b">
        <v>1</v>
      </c>
      <c r="I142" s="274" t="b">
        <v>0</v>
      </c>
      <c r="J142" s="274" t="b">
        <v>0</v>
      </c>
      <c r="K142" s="274" t="str">
        <f>""</f>
        <v/>
      </c>
      <c r="L142" s="274"/>
      <c r="O142" s="274" t="str">
        <f>Translations!$B$636</f>
        <v xml:space="preserve">Apdedzinātu keramikas izstrādājumu ražošana, jo īpaši kārniņu, ķieģeļu, ugunsizturīgo [karstumizturīgo] ķieģeļu, flīžu, keramikas vai porcelāna ražošana ar jaudu virs 75 tonnām dienā </v>
      </c>
    </row>
    <row r="143" spans="1:15" x14ac:dyDescent="0.2">
      <c r="A143" s="274" t="str">
        <f t="shared" si="2"/>
        <v xml:space="preserve">Apdedzinātu keramikas izstrādājumu ražošana, jo īpaši kārniņu, ķieģeļu, ugunsizturīgo [karstumizturīgo] ķieģeļu, flīžu, keramikas vai porcelāna ražošana ar jaudu virs 75 tonnām dienā </v>
      </c>
      <c r="B143" s="274">
        <v>13</v>
      </c>
      <c r="C143" s="274">
        <f t="shared" si="5"/>
        <v>20</v>
      </c>
      <c r="D143" s="274">
        <f t="shared" si="4"/>
        <v>20.100000000000001</v>
      </c>
      <c r="E143" s="343" t="str">
        <f t="shared" si="1"/>
        <v>13.20,1</v>
      </c>
      <c r="F143" s="274" t="str">
        <f>Translations!$B$720</f>
        <v>Seguma ķieģeļi</v>
      </c>
      <c r="G143" s="274" t="str">
        <f>Translations!$B$591</f>
        <v>tonnas</v>
      </c>
      <c r="H143" s="274" t="b">
        <v>1</v>
      </c>
      <c r="I143" s="274" t="b">
        <v>0</v>
      </c>
      <c r="J143" s="274" t="b">
        <v>0</v>
      </c>
      <c r="K143" s="274" t="str">
        <f>""</f>
        <v/>
      </c>
      <c r="L143" s="274"/>
      <c r="O143" s="274" t="str">
        <f>Translations!$B$636</f>
        <v xml:space="preserve">Apdedzinātu keramikas izstrādājumu ražošana, jo īpaši kārniņu, ķieģeļu, ugunsizturīgo [karstumizturīgo] ķieģeļu, flīžu, keramikas vai porcelāna ražošana ar jaudu virs 75 tonnām dienā </v>
      </c>
    </row>
    <row r="144" spans="1:15" x14ac:dyDescent="0.2">
      <c r="A144" s="274" t="str">
        <f t="shared" si="2"/>
        <v xml:space="preserve">Apdedzinātu keramikas izstrādājumu ražošana, jo īpaši kārniņu, ķieģeļu, ugunsizturīgo [karstumizturīgo] ķieģeļu, flīžu, keramikas vai porcelāna ražošana ar jaudu virs 75 tonnām dienā </v>
      </c>
      <c r="B144" s="274">
        <v>13</v>
      </c>
      <c r="C144" s="274">
        <f t="shared" si="5"/>
        <v>21</v>
      </c>
      <c r="D144" s="274">
        <f t="shared" si="4"/>
        <v>21.1</v>
      </c>
      <c r="E144" s="343" t="str">
        <f t="shared" si="1"/>
        <v>13.21,1</v>
      </c>
      <c r="F144" s="274" t="str">
        <f>Translations!$B$721</f>
        <v>Jumta kārniņi</v>
      </c>
      <c r="G144" s="274" t="str">
        <f>Translations!$B$591</f>
        <v>tonnas</v>
      </c>
      <c r="H144" s="274" t="b">
        <v>1</v>
      </c>
      <c r="I144" s="274" t="b">
        <v>0</v>
      </c>
      <c r="J144" s="274" t="b">
        <v>0</v>
      </c>
      <c r="K144" s="274" t="str">
        <f>""</f>
        <v/>
      </c>
      <c r="L144" s="274"/>
      <c r="O144" s="274" t="str">
        <f>Translations!$B$636</f>
        <v xml:space="preserve">Apdedzinātu keramikas izstrādājumu ražošana, jo īpaši kārniņu, ķieģeļu, ugunsizturīgo [karstumizturīgo] ķieģeļu, flīžu, keramikas vai porcelāna ražošana ar jaudu virs 75 tonnām dienā </v>
      </c>
    </row>
    <row r="145" spans="1:15" x14ac:dyDescent="0.2">
      <c r="A145" s="274" t="str">
        <f t="shared" si="2"/>
        <v xml:space="preserve">Apdedzinātu keramikas izstrādājumu ražošana, jo īpaši kārniņu, ķieģeļu, ugunsizturīgo [karstumizturīgo] ķieģeļu, flīžu, keramikas vai porcelāna ražošana ar jaudu virs 75 tonnām dienā </v>
      </c>
      <c r="B145" s="274">
        <v>13</v>
      </c>
      <c r="C145" s="274">
        <f t="shared" si="5"/>
        <v>22</v>
      </c>
      <c r="D145" s="274">
        <f t="shared" si="4"/>
        <v>22.1</v>
      </c>
      <c r="E145" s="343" t="str">
        <f t="shared" si="1"/>
        <v>13.22,1</v>
      </c>
      <c r="F145" s="274" t="str">
        <f>Translations!$B$722</f>
        <v>Izsmidzinot izžāvējams pulveris</v>
      </c>
      <c r="G145" s="274" t="str">
        <f>Translations!$B$591</f>
        <v>tonnas</v>
      </c>
      <c r="H145" s="274" t="b">
        <v>1</v>
      </c>
      <c r="I145" s="274" t="b">
        <v>0</v>
      </c>
      <c r="J145" s="274" t="b">
        <v>0</v>
      </c>
      <c r="K145" s="274" t="str">
        <f>""</f>
        <v/>
      </c>
      <c r="L145" s="274"/>
      <c r="O145" s="274" t="str">
        <f>Translations!$B$636</f>
        <v xml:space="preserve">Apdedzinātu keramikas izstrādājumu ražošana, jo īpaši kārniņu, ķieģeļu, ugunsizturīgo [karstumizturīgo] ķieģeļu, flīžu, keramikas vai porcelāna ražošana ar jaudu virs 75 tonnām dienā </v>
      </c>
    </row>
    <row r="146" spans="1:15" x14ac:dyDescent="0.2">
      <c r="A146" s="274" t="str">
        <f t="shared" si="2"/>
        <v xml:space="preserve">Minerālvates izolācijas materiālu ražošana, izmantojot stiklu, akmeni vai izdedžus [sārņus], ar kausēšanas jaudu virs 20 tonnām dienā </v>
      </c>
      <c r="B146" s="274">
        <v>14</v>
      </c>
      <c r="C146" s="274">
        <f t="shared" si="5"/>
        <v>23</v>
      </c>
      <c r="D146" s="274">
        <f t="shared" si="4"/>
        <v>23.1</v>
      </c>
      <c r="E146" s="343" t="str">
        <f t="shared" si="1"/>
        <v>14.23,1</v>
      </c>
      <c r="F146" s="274" t="str">
        <f>Translations!$B$723</f>
        <v>Minerālvate</v>
      </c>
      <c r="G146" s="274" t="str">
        <f>Translations!$B$591</f>
        <v>tonnas</v>
      </c>
      <c r="H146" s="274" t="b">
        <v>1</v>
      </c>
      <c r="I146" s="274" t="b">
        <v>0</v>
      </c>
      <c r="J146" s="274" t="b">
        <v>1</v>
      </c>
      <c r="K146" s="274" t="str">
        <f>""</f>
        <v/>
      </c>
      <c r="L146" s="274"/>
      <c r="O146" s="274" t="str">
        <f>Translations!$B$637</f>
        <v xml:space="preserve">Minerālvates izolācijas materiālu ražošana, izmantojot stiklu, akmeni vai izdedžus [sārņus], ar kausēšanas jaudu virs 20 tonnām dienā </v>
      </c>
    </row>
    <row r="147" spans="1:15" x14ac:dyDescent="0.2">
      <c r="A147" s="274" t="str">
        <f t="shared" si="2"/>
        <v>Ģipša žāvēšana vai apdedzināšana vai ģipškartona sausā apmetuma plātņu un citu ģipša izstrādājumu ražošana, ja apdedzinātā ģipša vai žāvētā sekundārā ģipša ražošanas jauda pārsniedz 20 tonnas dienā</v>
      </c>
      <c r="B147" s="274">
        <v>15</v>
      </c>
      <c r="C147" s="274">
        <f t="shared" si="5"/>
        <v>24</v>
      </c>
      <c r="D147" s="274">
        <f t="shared" si="4"/>
        <v>24.1</v>
      </c>
      <c r="E147" s="343" t="str">
        <f t="shared" si="1"/>
        <v>15.24,1</v>
      </c>
      <c r="F147" s="274" t="str">
        <f>Translations!$B$724</f>
        <v>Ģipšmateriāls</v>
      </c>
      <c r="G147" s="274" t="str">
        <f>Translations!$B$591</f>
        <v>tonnas</v>
      </c>
      <c r="H147" s="274" t="b">
        <v>1</v>
      </c>
      <c r="I147" s="274" t="b">
        <v>0</v>
      </c>
      <c r="J147" s="274" t="b">
        <v>0</v>
      </c>
      <c r="K147" s="274" t="str">
        <f>""</f>
        <v/>
      </c>
      <c r="L147" s="274"/>
      <c r="O147" s="274" t="str">
        <f>Translations!$B$850</f>
        <v>Ģipša žāvēšana vai apdedzināšana vai ģipškartona sausā apmetuma plātņu un citu ģipša izstrādājumu ražošana, ja apdedzinātā ģipša vai žāvētā sekundārā ģipša ražošanas jauda pārsniedz 20 tonnas dienā</v>
      </c>
    </row>
    <row r="148" spans="1:15" x14ac:dyDescent="0.2">
      <c r="A148" s="274" t="str">
        <f t="shared" si="2"/>
        <v>Ģipša žāvēšana vai apdedzināšana vai ģipškartona sausā apmetuma plātņu un citu ģipša izstrādājumu ražošana, ja apdedzinātā ģipša vai žāvētā sekundārā ģipša ražošanas jauda pārsniedz 20 tonnas dienā</v>
      </c>
      <c r="B148" s="274">
        <v>15</v>
      </c>
      <c r="C148" s="274">
        <f t="shared" si="5"/>
        <v>25</v>
      </c>
      <c r="D148" s="274">
        <f t="shared" si="4"/>
        <v>25.1</v>
      </c>
      <c r="E148" s="343" t="str">
        <f t="shared" si="1"/>
        <v>15.25,1</v>
      </c>
      <c r="F148" s="274" t="str">
        <f>Translations!$B$725</f>
        <v>Žāvēts sekundārais ģipsis</v>
      </c>
      <c r="G148" s="274" t="str">
        <f>Translations!$B$591</f>
        <v>tonnas</v>
      </c>
      <c r="H148" s="274" t="b">
        <v>1</v>
      </c>
      <c r="I148" s="274" t="b">
        <v>0</v>
      </c>
      <c r="J148" s="274" t="b">
        <v>0</v>
      </c>
      <c r="K148" s="274" t="str">
        <f>""</f>
        <v/>
      </c>
      <c r="L148" s="274"/>
      <c r="O148" s="274" t="str">
        <f>Translations!$B$850</f>
        <v>Ģipša žāvēšana vai apdedzināšana vai ģipškartona sausā apmetuma plātņu un citu ģipša izstrādājumu ražošana, ja apdedzinātā ģipša vai žāvētā sekundārā ģipša ražošanas jauda pārsniedz 20 tonnas dienā</v>
      </c>
    </row>
    <row r="149" spans="1:15" x14ac:dyDescent="0.2">
      <c r="A149" s="274" t="str">
        <f t="shared" si="2"/>
        <v>Ģipša žāvēšana vai apdedzināšana vai ģipškartona sausā apmetuma plātņu un citu ģipša izstrādājumu ražošana, ja apdedzinātā ģipša vai žāvētā sekundārā ģipša ražošanas jauda pārsniedz 20 tonnas dienā</v>
      </c>
      <c r="B149" s="274">
        <v>15</v>
      </c>
      <c r="C149" s="274">
        <f t="shared" si="5"/>
        <v>26</v>
      </c>
      <c r="D149" s="274">
        <f t="shared" si="4"/>
        <v>26.1</v>
      </c>
      <c r="E149" s="343" t="str">
        <f t="shared" si="1"/>
        <v>15.26,1</v>
      </c>
      <c r="F149" s="274" t="str">
        <f>Translations!$B$726</f>
        <v>Ģipškartons</v>
      </c>
      <c r="G149" s="274" t="str">
        <f>Translations!$B$591</f>
        <v>tonnas</v>
      </c>
      <c r="H149" s="274" t="b">
        <v>0</v>
      </c>
      <c r="I149" s="274" t="b">
        <v>0</v>
      </c>
      <c r="J149" s="274" t="b">
        <v>1</v>
      </c>
      <c r="K149" s="274" t="str">
        <f>""</f>
        <v/>
      </c>
      <c r="L149" s="274"/>
      <c r="O149" s="274" t="str">
        <f>Translations!$B$850</f>
        <v>Ģipša žāvēšana vai apdedzināšana vai ģipškartona sausā apmetuma plātņu un citu ģipša izstrādājumu ražošana, ja apdedzinātā ģipša vai žāvētā sekundārā ģipša ražošanas jauda pārsniedz 20 tonnas dienā</v>
      </c>
    </row>
    <row r="150" spans="1:15" x14ac:dyDescent="0.2">
      <c r="A150" s="274" t="str">
        <f t="shared" si="2"/>
        <v xml:space="preserve">Celulozes [pulpas] ražošana no koksnes vai citiem šķiedrainiem materiāliem </v>
      </c>
      <c r="B150" s="274">
        <v>16</v>
      </c>
      <c r="C150" s="274">
        <f t="shared" si="5"/>
        <v>27</v>
      </c>
      <c r="D150" s="274">
        <f t="shared" si="4"/>
        <v>27.1</v>
      </c>
      <c r="E150" s="343" t="str">
        <f t="shared" si="1"/>
        <v>16.27,1</v>
      </c>
      <c r="F150" s="274" t="str">
        <f>Translations!$B$727</f>
        <v>Īsšķiedras kraftpulpa</v>
      </c>
      <c r="G150" s="274" t="s">
        <v>15</v>
      </c>
      <c r="H150" s="274" t="b">
        <v>1</v>
      </c>
      <c r="I150" s="274" t="b">
        <v>0</v>
      </c>
      <c r="J150" s="274" t="b">
        <v>0</v>
      </c>
      <c r="K150" s="274" t="str">
        <f>Translations!$B$728</f>
        <v>Ievērojiet, ka uz integrētu pulpas un papīra ražošanu attiecas īpaši iedales noteikumi (KMĪN 10. panta 7. punkts).</v>
      </c>
      <c r="L150" s="274"/>
      <c r="O150" s="274" t="str">
        <f>Translations!$B$639</f>
        <v xml:space="preserve">Celulozes [pulpas] ražošana no koksnes vai citiem šķiedrainiem materiāliem </v>
      </c>
    </row>
    <row r="151" spans="1:15" x14ac:dyDescent="0.2">
      <c r="A151" s="274" t="str">
        <f t="shared" si="2"/>
        <v xml:space="preserve">Celulozes [pulpas] ražošana no koksnes vai citiem šķiedrainiem materiāliem </v>
      </c>
      <c r="B151" s="274">
        <v>16</v>
      </c>
      <c r="C151" s="274">
        <f t="shared" si="5"/>
        <v>28</v>
      </c>
      <c r="D151" s="274">
        <f t="shared" si="4"/>
        <v>28.1</v>
      </c>
      <c r="E151" s="343" t="str">
        <f t="shared" si="1"/>
        <v>16.28,1</v>
      </c>
      <c r="F151" s="274" t="str">
        <f>Translations!$B$729</f>
        <v>Garšķiedras kraftpulpa</v>
      </c>
      <c r="G151" s="274" t="s">
        <v>15</v>
      </c>
      <c r="H151" s="274" t="b">
        <v>1</v>
      </c>
      <c r="I151" s="274" t="b">
        <v>0</v>
      </c>
      <c r="J151" s="274" t="b">
        <v>0</v>
      </c>
      <c r="K151" s="274" t="str">
        <f>Translations!$B$728</f>
        <v>Ievērojiet, ka uz integrētu pulpas un papīra ražošanu attiecas īpaši iedales noteikumi (KMĪN 10. panta 7. punkts).</v>
      </c>
      <c r="L151" s="274"/>
      <c r="O151" s="274" t="str">
        <f>Translations!$B$639</f>
        <v xml:space="preserve">Celulozes [pulpas] ražošana no koksnes vai citiem šķiedrainiem materiāliem </v>
      </c>
    </row>
    <row r="152" spans="1:15" x14ac:dyDescent="0.2">
      <c r="A152" s="274" t="str">
        <f t="shared" si="2"/>
        <v xml:space="preserve">Celulozes [pulpas] ražošana no koksnes vai citiem šķiedrainiem materiāliem </v>
      </c>
      <c r="B152" s="274">
        <v>16</v>
      </c>
      <c r="C152" s="274">
        <f t="shared" si="5"/>
        <v>29</v>
      </c>
      <c r="D152" s="274">
        <f t="shared" si="4"/>
        <v>29.1</v>
      </c>
      <c r="E152" s="343" t="str">
        <f t="shared" si="1"/>
        <v>16.29,1</v>
      </c>
      <c r="F152" s="274" t="str">
        <f>Translations!$B$730</f>
        <v>Sulfītpulpa, termomehāniskā un mehāniskā pulpa</v>
      </c>
      <c r="G152" s="274" t="s">
        <v>15</v>
      </c>
      <c r="H152" s="274" t="b">
        <v>1</v>
      </c>
      <c r="I152" s="274" t="b">
        <v>0</v>
      </c>
      <c r="J152" s="274" t="b">
        <v>0</v>
      </c>
      <c r="K152" s="274" t="str">
        <f>Translations!$B$728</f>
        <v>Ievērojiet, ka uz integrētu pulpas un papīra ražošanu attiecas īpaši iedales noteikumi (KMĪN 10. panta 7. punkts).</v>
      </c>
      <c r="L152" s="274"/>
      <c r="O152" s="274" t="str">
        <f>Translations!$B$639</f>
        <v xml:space="preserve">Celulozes [pulpas] ražošana no koksnes vai citiem šķiedrainiem materiāliem </v>
      </c>
    </row>
    <row r="153" spans="1:15" x14ac:dyDescent="0.2">
      <c r="A153" s="274" t="str">
        <f t="shared" si="2"/>
        <v xml:space="preserve">Celulozes [pulpas] ražošana no koksnes vai citiem šķiedrainiem materiāliem </v>
      </c>
      <c r="B153" s="274">
        <v>16</v>
      </c>
      <c r="C153" s="274">
        <f t="shared" si="5"/>
        <v>30</v>
      </c>
      <c r="D153" s="274">
        <f t="shared" si="4"/>
        <v>30.1</v>
      </c>
      <c r="E153" s="343" t="str">
        <f t="shared" si="1"/>
        <v>16.30,1</v>
      </c>
      <c r="F153" s="274" t="str">
        <f>Translations!$B$731</f>
        <v>Atgūta papīra pulpa</v>
      </c>
      <c r="G153" s="274" t="s">
        <v>15</v>
      </c>
      <c r="H153" s="274" t="b">
        <v>1</v>
      </c>
      <c r="I153" s="274" t="b">
        <v>0</v>
      </c>
      <c r="J153" s="274" t="b">
        <v>0</v>
      </c>
      <c r="K153" s="274" t="str">
        <f>""</f>
        <v/>
      </c>
      <c r="L153" s="274"/>
      <c r="O153" s="274" t="str">
        <f>Translations!$B$639</f>
        <v xml:space="preserve">Celulozes [pulpas] ražošana no koksnes vai citiem šķiedrainiem materiāliem </v>
      </c>
    </row>
    <row r="154" spans="1:15" x14ac:dyDescent="0.2">
      <c r="A154" s="274" t="str">
        <f t="shared" si="2"/>
        <v xml:space="preserve">Papīra vai kartona ražošana, ražošanas jaudai pārsniedzot 20 tonnas dienā </v>
      </c>
      <c r="B154" s="274">
        <v>17</v>
      </c>
      <c r="C154" s="274">
        <f t="shared" si="5"/>
        <v>31</v>
      </c>
      <c r="D154" s="274">
        <f t="shared" si="4"/>
        <v>31.1</v>
      </c>
      <c r="E154" s="343" t="str">
        <f t="shared" si="1"/>
        <v>17.31,1</v>
      </c>
      <c r="F154" s="274" t="str">
        <f>Translations!$B$732</f>
        <v>Avīžpapīrs</v>
      </c>
      <c r="G154" s="274" t="s">
        <v>15</v>
      </c>
      <c r="H154" s="274" t="b">
        <v>1</v>
      </c>
      <c r="I154" s="274" t="b">
        <v>0</v>
      </c>
      <c r="J154" s="274" t="b">
        <v>0</v>
      </c>
      <c r="K154" s="274" t="str">
        <f>""</f>
        <v/>
      </c>
      <c r="L154" s="274"/>
      <c r="O154" s="274" t="str">
        <f>Translations!$B$640</f>
        <v xml:space="preserve">Papīra vai kartona ražošana, ražošanas jaudai pārsniedzot 20 tonnas dienā </v>
      </c>
    </row>
    <row r="155" spans="1:15" x14ac:dyDescent="0.2">
      <c r="A155" s="274" t="str">
        <f t="shared" si="2"/>
        <v xml:space="preserve">Papīra vai kartona ražošana, ražošanas jaudai pārsniedzot 20 tonnas dienā </v>
      </c>
      <c r="B155" s="274">
        <v>17</v>
      </c>
      <c r="C155" s="274">
        <f t="shared" si="5"/>
        <v>32</v>
      </c>
      <c r="D155" s="274">
        <f t="shared" si="4"/>
        <v>32.1</v>
      </c>
      <c r="E155" s="343" t="str">
        <f t="shared" si="1"/>
        <v>17.32,1</v>
      </c>
      <c r="F155" s="274" t="str">
        <f>Translations!$B$733</f>
        <v>Augstvērtīgs nekrītots papīrs</v>
      </c>
      <c r="G155" s="274" t="s">
        <v>15</v>
      </c>
      <c r="H155" s="274" t="b">
        <v>1</v>
      </c>
      <c r="I155" s="274" t="b">
        <v>0</v>
      </c>
      <c r="J155" s="274" t="b">
        <v>0</v>
      </c>
      <c r="K155" s="274" t="str">
        <f>""</f>
        <v/>
      </c>
      <c r="L155" s="274"/>
      <c r="O155" s="274" t="str">
        <f>Translations!$B$640</f>
        <v xml:space="preserve">Papīra vai kartona ražošana, ražošanas jaudai pārsniedzot 20 tonnas dienā </v>
      </c>
    </row>
    <row r="156" spans="1:15" x14ac:dyDescent="0.2">
      <c r="A156" s="274" t="str">
        <f t="shared" si="2"/>
        <v xml:space="preserve">Papīra vai kartona ražošana, ražošanas jaudai pārsniedzot 20 tonnas dienā </v>
      </c>
      <c r="B156" s="274">
        <v>17</v>
      </c>
      <c r="C156" s="274">
        <f t="shared" si="5"/>
        <v>33</v>
      </c>
      <c r="D156" s="274">
        <f t="shared" si="4"/>
        <v>33.1</v>
      </c>
      <c r="E156" s="343" t="str">
        <f t="shared" si="1"/>
        <v>17.33,1</v>
      </c>
      <c r="F156" s="274" t="str">
        <f>Translations!$B$734</f>
        <v>Augstvērtīgs krītpapīrs</v>
      </c>
      <c r="G156" s="274" t="s">
        <v>15</v>
      </c>
      <c r="H156" s="274" t="b">
        <v>1</v>
      </c>
      <c r="I156" s="274" t="b">
        <v>0</v>
      </c>
      <c r="J156" s="274" t="b">
        <v>0</v>
      </c>
      <c r="K156" s="274" t="str">
        <f>""</f>
        <v/>
      </c>
      <c r="L156" s="274"/>
      <c r="O156" s="274" t="str">
        <f>Translations!$B$640</f>
        <v xml:space="preserve">Papīra vai kartona ražošana, ražošanas jaudai pārsniedzot 20 tonnas dienā </v>
      </c>
    </row>
    <row r="157" spans="1:15" x14ac:dyDescent="0.2">
      <c r="A157" s="274" t="str">
        <f t="shared" si="2"/>
        <v xml:space="preserve">Papīra vai kartona ražošana, ražošanas jaudai pārsniedzot 20 tonnas dienā </v>
      </c>
      <c r="B157" s="274">
        <v>17</v>
      </c>
      <c r="C157" s="274">
        <f t="shared" si="5"/>
        <v>34</v>
      </c>
      <c r="D157" s="274">
        <f t="shared" si="4"/>
        <v>34.1</v>
      </c>
      <c r="E157" s="343" t="str">
        <f t="shared" si="1"/>
        <v>17.34,1</v>
      </c>
      <c r="F157" s="274" t="str">
        <f>Translations!$B$735</f>
        <v>Salvešpapīrs</v>
      </c>
      <c r="G157" s="274" t="str">
        <f>Translations!$B$591</f>
        <v>tonnas</v>
      </c>
      <c r="H157" s="274" t="b">
        <v>1</v>
      </c>
      <c r="I157" s="274" t="b">
        <v>0</v>
      </c>
      <c r="J157" s="274" t="b">
        <v>0</v>
      </c>
      <c r="K157" s="274" t="str">
        <f>""</f>
        <v/>
      </c>
      <c r="L157" s="274"/>
      <c r="O157" s="274" t="str">
        <f>Translations!$B$640</f>
        <v xml:space="preserve">Papīra vai kartona ražošana, ražošanas jaudai pārsniedzot 20 tonnas dienā </v>
      </c>
    </row>
    <row r="158" spans="1:15" x14ac:dyDescent="0.2">
      <c r="A158" s="274" t="str">
        <f t="shared" si="2"/>
        <v xml:space="preserve">Papīra vai kartona ražošana, ražošanas jaudai pārsniedzot 20 tonnas dienā </v>
      </c>
      <c r="B158" s="274">
        <v>17</v>
      </c>
      <c r="C158" s="274">
        <f t="shared" si="5"/>
        <v>35</v>
      </c>
      <c r="D158" s="274">
        <f t="shared" si="4"/>
        <v>35.1</v>
      </c>
      <c r="E158" s="343" t="str">
        <f t="shared" si="1"/>
        <v>17.35,1</v>
      </c>
      <c r="F158" s="274" t="str">
        <f>Translations!$B$736</f>
        <v>Testlainers un gofrētais slāņpapīrs</v>
      </c>
      <c r="G158" s="274" t="s">
        <v>15</v>
      </c>
      <c r="H158" s="274" t="b">
        <v>1</v>
      </c>
      <c r="I158" s="274" t="b">
        <v>0</v>
      </c>
      <c r="J158" s="274" t="b">
        <v>0</v>
      </c>
      <c r="K158" s="274" t="str">
        <f>""</f>
        <v/>
      </c>
      <c r="L158" s="274"/>
      <c r="O158" s="274" t="str">
        <f>Translations!$B$640</f>
        <v xml:space="preserve">Papīra vai kartona ražošana, ražošanas jaudai pārsniedzot 20 tonnas dienā </v>
      </c>
    </row>
    <row r="159" spans="1:15" x14ac:dyDescent="0.2">
      <c r="A159" s="274" t="str">
        <f t="shared" si="2"/>
        <v xml:space="preserve">Papīra vai kartona ražošana, ražošanas jaudai pārsniedzot 20 tonnas dienā </v>
      </c>
      <c r="B159" s="274">
        <v>17</v>
      </c>
      <c r="C159" s="274">
        <f t="shared" si="5"/>
        <v>36</v>
      </c>
      <c r="D159" s="274">
        <f t="shared" si="4"/>
        <v>36.1</v>
      </c>
      <c r="E159" s="343" t="str">
        <f t="shared" si="1"/>
        <v>17.36,1</v>
      </c>
      <c r="F159" s="274" t="str">
        <f>Translations!$B$737</f>
        <v>Nekrītots kartons</v>
      </c>
      <c r="G159" s="274" t="s">
        <v>15</v>
      </c>
      <c r="H159" s="274" t="b">
        <v>1</v>
      </c>
      <c r="I159" s="274" t="b">
        <v>0</v>
      </c>
      <c r="J159" s="274" t="b">
        <v>0</v>
      </c>
      <c r="K159" s="274" t="str">
        <f>""</f>
        <v/>
      </c>
      <c r="L159" s="274"/>
      <c r="O159" s="274" t="str">
        <f>Translations!$B$640</f>
        <v xml:space="preserve">Papīra vai kartona ražošana, ražošanas jaudai pārsniedzot 20 tonnas dienā </v>
      </c>
    </row>
    <row r="160" spans="1:15" x14ac:dyDescent="0.2">
      <c r="A160" s="274" t="str">
        <f t="shared" si="2"/>
        <v xml:space="preserve">Papīra vai kartona ražošana, ražošanas jaudai pārsniedzot 20 tonnas dienā </v>
      </c>
      <c r="B160" s="274">
        <v>17</v>
      </c>
      <c r="C160" s="274">
        <f t="shared" si="5"/>
        <v>37</v>
      </c>
      <c r="D160" s="274">
        <f t="shared" si="4"/>
        <v>37.1</v>
      </c>
      <c r="E160" s="343" t="str">
        <f t="shared" si="1"/>
        <v>17.37,1</v>
      </c>
      <c r="F160" s="274" t="str">
        <f>Translations!$B$738</f>
        <v>Krītots kartons</v>
      </c>
      <c r="G160" s="274" t="s">
        <v>15</v>
      </c>
      <c r="H160" s="274" t="b">
        <v>1</v>
      </c>
      <c r="I160" s="274" t="b">
        <v>0</v>
      </c>
      <c r="J160" s="274" t="b">
        <v>0</v>
      </c>
      <c r="K160" s="274" t="str">
        <f>""</f>
        <v/>
      </c>
      <c r="L160" s="274"/>
      <c r="O160" s="274" t="str">
        <f>Translations!$B$640</f>
        <v xml:space="preserve">Papīra vai kartona ražošana, ražošanas jaudai pārsniedzot 20 tonnas dienā </v>
      </c>
    </row>
    <row r="161" spans="1:15" x14ac:dyDescent="0.2">
      <c r="A161" s="274" t="str">
        <f t="shared" si="2"/>
        <v>Tehniskā oglekļa ražošana, karbonizējot tādus organiskās vielas saturošus materiālus kā nafta, gudrons, krekinga un pārtvaices atlikumi, ja ražošanas jauda pārsniedz 50 tonnas dienā</v>
      </c>
      <c r="B161" s="274">
        <v>18</v>
      </c>
      <c r="C161" s="274">
        <f t="shared" si="5"/>
        <v>38</v>
      </c>
      <c r="D161" s="274">
        <f t="shared" si="4"/>
        <v>38.1</v>
      </c>
      <c r="E161" s="343" t="str">
        <f t="shared" si="1"/>
        <v>18.38,1</v>
      </c>
      <c r="F161" s="274" t="str">
        <f>Translations!$B$739</f>
        <v>Tehniskais ogleklis</v>
      </c>
      <c r="G161" s="274" t="str">
        <f>Translations!$B$591</f>
        <v>tonnas</v>
      </c>
      <c r="H161" s="274" t="b">
        <v>1</v>
      </c>
      <c r="I161" s="274" t="b">
        <v>0</v>
      </c>
      <c r="J161" s="274" t="b">
        <v>1</v>
      </c>
      <c r="K161" s="274" t="str">
        <f>""</f>
        <v/>
      </c>
      <c r="L161" s="274"/>
      <c r="O161" s="274" t="str">
        <f>Translations!$B$851</f>
        <v>Tehniskā oglekļa ražošana, karbonizējot tādus organiskās vielas saturošus materiālus kā nafta, gudrons, krekinga un pārtvaices atlikumi, ja ražošanas jauda pārsniedz 50 tonnas dienā</v>
      </c>
    </row>
    <row r="162" spans="1:15" x14ac:dyDescent="0.2">
      <c r="A162" s="274" t="str">
        <f t="shared" si="2"/>
        <v xml:space="preserve">Slāpekļskābes ražošana </v>
      </c>
      <c r="B162" s="274">
        <v>19</v>
      </c>
      <c r="C162" s="274">
        <f t="shared" si="5"/>
        <v>39</v>
      </c>
      <c r="D162" s="274">
        <f t="shared" si="4"/>
        <v>39.200000000000003</v>
      </c>
      <c r="E162" s="343" t="str">
        <f t="shared" si="1"/>
        <v>19.39,2</v>
      </c>
      <c r="F162" s="274" t="str">
        <f>Translations!$B$740</f>
        <v>Slāpekļskābe</v>
      </c>
      <c r="G162" s="274" t="str">
        <f>Translations!$B$591</f>
        <v>tonnas</v>
      </c>
      <c r="H162" s="274" t="b">
        <v>1</v>
      </c>
      <c r="I162" s="274" t="b">
        <v>1</v>
      </c>
      <c r="J162" s="274" t="b">
        <v>0</v>
      </c>
      <c r="K162" s="274" t="str">
        <f>Translations!$B$741</f>
        <v>Izmērāms siltums, kas piegādāts citām apakšiekārtām, uzskatāms par siltumu no ETS neaptvertiem avotiem.</v>
      </c>
      <c r="L162" s="274"/>
      <c r="O162" s="274" t="str">
        <f>Translations!$B$642</f>
        <v xml:space="preserve">Slāpekļskābes ražošana </v>
      </c>
    </row>
    <row r="163" spans="1:15" x14ac:dyDescent="0.2">
      <c r="A163" s="274" t="str">
        <f t="shared" si="2"/>
        <v xml:space="preserve">Adipīnskābes ražošana </v>
      </c>
      <c r="B163" s="274">
        <v>20</v>
      </c>
      <c r="C163" s="274">
        <f t="shared" si="5"/>
        <v>40</v>
      </c>
      <c r="D163" s="274">
        <f t="shared" si="4"/>
        <v>40.1</v>
      </c>
      <c r="E163" s="343" t="str">
        <f t="shared" si="1"/>
        <v>20.40,1</v>
      </c>
      <c r="F163" s="274" t="str">
        <f>Translations!$B$742</f>
        <v>Adipīnskābe</v>
      </c>
      <c r="G163" s="274" t="str">
        <f>Translations!$B$591</f>
        <v>tonnas</v>
      </c>
      <c r="H163" s="274" t="b">
        <v>1</v>
      </c>
      <c r="I163" s="274" t="b">
        <v>0</v>
      </c>
      <c r="J163" s="274" t="b">
        <v>0</v>
      </c>
      <c r="K163" s="274" t="str">
        <f>""</f>
        <v/>
      </c>
      <c r="L163" s="274"/>
      <c r="O163" s="274" t="str">
        <f>Translations!$B$643</f>
        <v xml:space="preserve">Adipīnskābes ražošana </v>
      </c>
    </row>
    <row r="164" spans="1:15" x14ac:dyDescent="0.2">
      <c r="A164" s="274" t="str">
        <f t="shared" si="2"/>
        <v xml:space="preserve">Amonjaka ražošana </v>
      </c>
      <c r="B164" s="274">
        <v>22</v>
      </c>
      <c r="C164" s="274">
        <f t="shared" si="5"/>
        <v>41</v>
      </c>
      <c r="D164" s="274">
        <f t="shared" si="4"/>
        <v>41.2</v>
      </c>
      <c r="E164" s="343" t="str">
        <f t="shared" si="1"/>
        <v>22.41,2</v>
      </c>
      <c r="F164" s="274" t="str">
        <f>Translations!$B$743</f>
        <v>Amonjaks</v>
      </c>
      <c r="G164" s="274" t="str">
        <f>Translations!$B$591</f>
        <v>tonnas</v>
      </c>
      <c r="H164" s="274" t="b">
        <v>1</v>
      </c>
      <c r="I164" s="274" t="b">
        <v>1</v>
      </c>
      <c r="J164" s="274" t="b">
        <v>1</v>
      </c>
      <c r="K164" s="274" t="str">
        <f>""</f>
        <v/>
      </c>
      <c r="L164" s="274"/>
      <c r="O164" s="274" t="str">
        <f>Translations!$B$645</f>
        <v xml:space="preserve">Amonjaka ražošana </v>
      </c>
    </row>
    <row r="165" spans="1:15" x14ac:dyDescent="0.2">
      <c r="A165" s="274" t="str">
        <f t="shared" si="2"/>
        <v xml:space="preserve">Organisko ķīmisko vielu [ķimikāliju] lielapjoma ražošana krekinga, reforminga [riforminga], daļējas vai pilnīgas oksidēšanas vai līdzīgos procesos ar ražošanas jaudu, kas pārsniedz 100 tonnas dienā </v>
      </c>
      <c r="B165" s="274">
        <v>23</v>
      </c>
      <c r="C165" s="274">
        <f t="shared" si="5"/>
        <v>42</v>
      </c>
      <c r="D165" s="274">
        <f t="shared" si="4"/>
        <v>42.1</v>
      </c>
      <c r="E165" s="343" t="str">
        <f t="shared" si="1"/>
        <v>23.42,1</v>
      </c>
      <c r="F165" s="274" t="str">
        <f>Translations!$B$427</f>
        <v>Tvaika krekings</v>
      </c>
      <c r="G165" s="274" t="str">
        <f>Translations!$B$591</f>
        <v>tonnas</v>
      </c>
      <c r="H165" s="274" t="b">
        <v>1</v>
      </c>
      <c r="I165" s="274" t="b">
        <v>0</v>
      </c>
      <c r="J165" s="274" t="b">
        <v>1</v>
      </c>
      <c r="K165" s="274" t="str">
        <f>Translations!$B$744</f>
        <v>Lai aprēķinātu vēsturiskos darbības līmeņus un provizorisko iedales apjomu, izmantojiet tvaika krekingam domāto rīku lapā “SpecialBM”.</v>
      </c>
      <c r="L165" s="274" t="s">
        <v>16</v>
      </c>
      <c r="O165" s="274" t="str">
        <f>Translations!$B$646</f>
        <v xml:space="preserve">Organisko ķīmisko vielu [ķimikāliju] lielapjoma ražošana krekinga, reforminga [riforminga], daļējas vai pilnīgas oksidēšanas vai līdzīgos procesos ar ražošanas jaudu, kas pārsniedz 100 tonnas dienā </v>
      </c>
    </row>
    <row r="166" spans="1:15" x14ac:dyDescent="0.2">
      <c r="A166" s="274" t="str">
        <f t="shared" si="2"/>
        <v xml:space="preserve">Organisko ķīmisko vielu [ķimikāliju] lielapjoma ražošana krekinga, reforminga [riforminga], daļējas vai pilnīgas oksidēšanas vai līdzīgos procesos ar ražošanas jaudu, kas pārsniedz 100 tonnas dienā </v>
      </c>
      <c r="B166" s="274">
        <v>23</v>
      </c>
      <c r="C166" s="274">
        <f t="shared" si="5"/>
        <v>43</v>
      </c>
      <c r="D166" s="274">
        <f t="shared" si="4"/>
        <v>43.1</v>
      </c>
      <c r="E166" s="343" t="str">
        <f t="shared" si="1"/>
        <v>23.43,1</v>
      </c>
      <c r="F166" s="274" t="str">
        <f>Translations!$B$745</f>
        <v>Aromātiskie savienojumi</v>
      </c>
      <c r="G166" s="274" t="str">
        <f>Translations!$B$700</f>
        <v>CWT</v>
      </c>
      <c r="H166" s="274" t="b">
        <v>1</v>
      </c>
      <c r="I166" s="274" t="b">
        <v>0</v>
      </c>
      <c r="J166" s="274" t="b">
        <v>1</v>
      </c>
      <c r="K166" s="274" t="str">
        <f>Translations!$B$701</f>
        <v>Lai aprēķinātu vēsturiskos darbības līmeņus, izmantojiet CWT rīku lapā “SpecialBM”.</v>
      </c>
      <c r="L166" s="274" t="s">
        <v>17</v>
      </c>
      <c r="O166" s="274" t="str">
        <f>Translations!$B$646</f>
        <v xml:space="preserve">Organisko ķīmisko vielu [ķimikāliju] lielapjoma ražošana krekinga, reforminga [riforminga], daļējas vai pilnīgas oksidēšanas vai līdzīgos procesos ar ražošanas jaudu, kas pārsniedz 100 tonnas dienā </v>
      </c>
    </row>
    <row r="167" spans="1:15" x14ac:dyDescent="0.2">
      <c r="A167" s="274" t="str">
        <f t="shared" si="2"/>
        <v xml:space="preserve">Organisko ķīmisko vielu [ķimikāliju] lielapjoma ražošana krekinga, reforminga [riforminga], daļējas vai pilnīgas oksidēšanas vai līdzīgos procesos ar ražošanas jaudu, kas pārsniedz 100 tonnas dienā </v>
      </c>
      <c r="B167" s="274">
        <v>23</v>
      </c>
      <c r="C167" s="274">
        <f t="shared" si="5"/>
        <v>44</v>
      </c>
      <c r="D167" s="274">
        <f t="shared" si="4"/>
        <v>44.1</v>
      </c>
      <c r="E167" s="343" t="str">
        <f t="shared" si="1"/>
        <v>23.44,1</v>
      </c>
      <c r="F167" s="274" t="str">
        <f>Translations!$B$746</f>
        <v>Stirols</v>
      </c>
      <c r="G167" s="274" t="str">
        <f>Translations!$B$591</f>
        <v>tonnas</v>
      </c>
      <c r="H167" s="274" t="b">
        <v>1</v>
      </c>
      <c r="I167" s="274" t="b">
        <v>0</v>
      </c>
      <c r="J167" s="274" t="b">
        <v>1</v>
      </c>
      <c r="K167" s="274" t="str">
        <f>""</f>
        <v/>
      </c>
      <c r="L167" s="274"/>
      <c r="O167" s="274" t="str">
        <f>Translations!$B$646</f>
        <v xml:space="preserve">Organisko ķīmisko vielu [ķimikāliju] lielapjoma ražošana krekinga, reforminga [riforminga], daļējas vai pilnīgas oksidēšanas vai līdzīgos procesos ar ražošanas jaudu, kas pārsniedz 100 tonnas dienā </v>
      </c>
    </row>
    <row r="168" spans="1:15" x14ac:dyDescent="0.2">
      <c r="A168" s="274" t="str">
        <f t="shared" si="2"/>
        <v xml:space="preserve">Organisko ķīmisko vielu [ķimikāliju] lielapjoma ražošana krekinga, reforminga [riforminga], daļējas vai pilnīgas oksidēšanas vai līdzīgos procesos ar ražošanas jaudu, kas pārsniedz 100 tonnas dienā </v>
      </c>
      <c r="B168" s="274">
        <v>23</v>
      </c>
      <c r="C168" s="274">
        <f t="shared" si="5"/>
        <v>45</v>
      </c>
      <c r="D168" s="274">
        <f t="shared" si="4"/>
        <v>45.1</v>
      </c>
      <c r="E168" s="343" t="str">
        <f t="shared" si="1"/>
        <v>23.45,1</v>
      </c>
      <c r="F168" s="274" t="str">
        <f>Translations!$B$747</f>
        <v>Fenols/acetons</v>
      </c>
      <c r="G168" s="274" t="str">
        <f>Translations!$B$591</f>
        <v>tonnas</v>
      </c>
      <c r="H168" s="274" t="b">
        <v>1</v>
      </c>
      <c r="I168" s="274" t="b">
        <v>0</v>
      </c>
      <c r="J168" s="274" t="b">
        <v>0</v>
      </c>
      <c r="K168" s="274" t="str">
        <f>""</f>
        <v/>
      </c>
      <c r="L168" s="274"/>
      <c r="O168" s="274" t="str">
        <f>Translations!$B$646</f>
        <v xml:space="preserve">Organisko ķīmisko vielu [ķimikāliju] lielapjoma ražošana krekinga, reforminga [riforminga], daļējas vai pilnīgas oksidēšanas vai līdzīgos procesos ar ražošanas jaudu, kas pārsniedz 100 tonnas dienā </v>
      </c>
    </row>
    <row r="169" spans="1:15" x14ac:dyDescent="0.2">
      <c r="A169" s="274" t="str">
        <f t="shared" si="2"/>
        <v xml:space="preserve">Organisko ķīmisko vielu [ķimikāliju] lielapjoma ražošana krekinga, reforminga [riforminga], daļējas vai pilnīgas oksidēšanas vai līdzīgos procesos ar ražošanas jaudu, kas pārsniedz 100 tonnas dienā </v>
      </c>
      <c r="B169" s="274">
        <v>23</v>
      </c>
      <c r="C169" s="274">
        <f t="shared" si="5"/>
        <v>46</v>
      </c>
      <c r="D169" s="274">
        <f t="shared" si="4"/>
        <v>46.1</v>
      </c>
      <c r="E169" s="343" t="str">
        <f t="shared" si="1"/>
        <v>23.46,1</v>
      </c>
      <c r="F169" s="274" t="str">
        <f>Translations!$B$748</f>
        <v>Etilēnoksīds/etilēnglikoli</v>
      </c>
      <c r="G169" s="274" t="str">
        <f>Translations!$B$591</f>
        <v>tonnas</v>
      </c>
      <c r="H169" s="274" t="b">
        <v>1</v>
      </c>
      <c r="I169" s="274" t="b">
        <v>0</v>
      </c>
      <c r="J169" s="274" t="b">
        <v>1</v>
      </c>
      <c r="K169" s="274" t="str">
        <f>Translations!$B$749</f>
        <v>Lai aprēķinātu vēsturiskos darbības līmeņus, izmantojiet etilēnoksīdam/etilēnglikoliem domāto rīku lapā “SpecialBM”.</v>
      </c>
      <c r="L169" s="274" t="s">
        <v>18</v>
      </c>
      <c r="O169" s="274" t="str">
        <f>Translations!$B$646</f>
        <v xml:space="preserve">Organisko ķīmisko vielu [ķimikāliju] lielapjoma ražošana krekinga, reforminga [riforminga], daļējas vai pilnīgas oksidēšanas vai līdzīgos procesos ar ražošanas jaudu, kas pārsniedz 100 tonnas dienā </v>
      </c>
    </row>
    <row r="170" spans="1:15" x14ac:dyDescent="0.2">
      <c r="A170" s="274" t="str">
        <f t="shared" si="2"/>
        <v xml:space="preserve">Organisko ķīmisko vielu [ķimikāliju] lielapjoma ražošana krekinga, reforminga [riforminga], daļējas vai pilnīgas oksidēšanas vai līdzīgos procesos ar ražošanas jaudu, kas pārsniedz 100 tonnas dienā </v>
      </c>
      <c r="B170" s="274">
        <v>23</v>
      </c>
      <c r="C170" s="274">
        <f t="shared" si="5"/>
        <v>47</v>
      </c>
      <c r="D170" s="274">
        <f t="shared" si="4"/>
        <v>47.1</v>
      </c>
      <c r="E170" s="343" t="str">
        <f t="shared" si="1"/>
        <v>23.47,1</v>
      </c>
      <c r="F170" s="274" t="str">
        <f>Translations!$B$750</f>
        <v>Vinilhlorīda monomērs</v>
      </c>
      <c r="G170" s="274" t="str">
        <f>Translations!$B$591</f>
        <v>tonnas</v>
      </c>
      <c r="H170" s="274" t="b">
        <v>1</v>
      </c>
      <c r="I170" s="274" t="b">
        <v>0</v>
      </c>
      <c r="J170" s="274" t="b">
        <v>0</v>
      </c>
      <c r="K170" s="274" t="str">
        <f>Translations!$B$751</f>
        <v>Lai aprēķinātu provizorisko iedales apjomu, izmantojiet VCM domāto rīku lapā “SpecialBM”.</v>
      </c>
      <c r="L170" s="274" t="s">
        <v>19</v>
      </c>
      <c r="O170" s="274" t="str">
        <f>Translations!$B$646</f>
        <v xml:space="preserve">Organisko ķīmisko vielu [ķimikāliju] lielapjoma ražošana krekinga, reforminga [riforminga], daļējas vai pilnīgas oksidēšanas vai līdzīgos procesos ar ražošanas jaudu, kas pārsniedz 100 tonnas dienā </v>
      </c>
    </row>
    <row r="171" spans="1:15" x14ac:dyDescent="0.2">
      <c r="A171" s="274" t="str">
        <f t="shared" si="2"/>
        <v xml:space="preserve">Organisko ķīmisko vielu [ķimikāliju] lielapjoma ražošana krekinga, reforminga [riforminga], daļējas vai pilnīgas oksidēšanas vai līdzīgos procesos ar ražošanas jaudu, kas pārsniedz 100 tonnas dienā </v>
      </c>
      <c r="B171" s="274">
        <v>23</v>
      </c>
      <c r="C171" s="274">
        <f t="shared" si="5"/>
        <v>48</v>
      </c>
      <c r="D171" s="274">
        <f t="shared" si="4"/>
        <v>48.1</v>
      </c>
      <c r="E171" s="343" t="str">
        <f t="shared" si="1"/>
        <v>23.48,1</v>
      </c>
      <c r="F171" s="274" t="str">
        <f>Translations!$B$752</f>
        <v>S-PVC</v>
      </c>
      <c r="G171" s="274" t="str">
        <f>Translations!$B$591</f>
        <v>tonnas</v>
      </c>
      <c r="H171" s="274" t="b">
        <v>1</v>
      </c>
      <c r="I171" s="274" t="b">
        <v>0</v>
      </c>
      <c r="J171" s="274" t="b">
        <v>0</v>
      </c>
      <c r="K171" s="274" t="str">
        <f>""</f>
        <v/>
      </c>
      <c r="L171" s="274"/>
      <c r="O171" s="274" t="str">
        <f>Translations!$B$646</f>
        <v xml:space="preserve">Organisko ķīmisko vielu [ķimikāliju] lielapjoma ražošana krekinga, reforminga [riforminga], daļējas vai pilnīgas oksidēšanas vai līdzīgos procesos ar ražošanas jaudu, kas pārsniedz 100 tonnas dienā </v>
      </c>
    </row>
    <row r="172" spans="1:15" x14ac:dyDescent="0.2">
      <c r="A172" s="274" t="str">
        <f t="shared" si="2"/>
        <v xml:space="preserve">Organisko ķīmisko vielu [ķimikāliju] lielapjoma ražošana krekinga, reforminga [riforminga], daļējas vai pilnīgas oksidēšanas vai līdzīgos procesos ar ražošanas jaudu, kas pārsniedz 100 tonnas dienā </v>
      </c>
      <c r="B172" s="274">
        <v>23</v>
      </c>
      <c r="C172" s="274">
        <f t="shared" si="5"/>
        <v>49</v>
      </c>
      <c r="D172" s="274">
        <f t="shared" si="4"/>
        <v>49.1</v>
      </c>
      <c r="E172" s="343" t="str">
        <f t="shared" si="1"/>
        <v>23.49,1</v>
      </c>
      <c r="F172" s="274" t="str">
        <f>Translations!$B$753</f>
        <v>E-PVC</v>
      </c>
      <c r="G172" s="274" t="str">
        <f>Translations!$B$591</f>
        <v>tonnas</v>
      </c>
      <c r="H172" s="274" t="b">
        <v>1</v>
      </c>
      <c r="I172" s="274" t="b">
        <v>0</v>
      </c>
      <c r="J172" s="274" t="b">
        <v>0</v>
      </c>
      <c r="K172" s="274" t="str">
        <f>""</f>
        <v/>
      </c>
      <c r="L172" s="274"/>
      <c r="O172" s="274" t="str">
        <f>Translations!$B$646</f>
        <v xml:space="preserve">Organisko ķīmisko vielu [ķimikāliju] lielapjoma ražošana krekinga, reforminga [riforminga], daļējas vai pilnīgas oksidēšanas vai līdzīgos procesos ar ražošanas jaudu, kas pārsniedz 100 tonnas dienā </v>
      </c>
    </row>
    <row r="173" spans="1:15" x14ac:dyDescent="0.2">
      <c r="A173" s="274" t="str">
        <f t="shared" si="2"/>
        <v>Ūdeņraža (H2) un sintēzes gāzes ražošana, ja ražošanas jauda pārsniedz 5 tonnas dienā</v>
      </c>
      <c r="B173" s="274">
        <v>24</v>
      </c>
      <c r="C173" s="274">
        <f t="shared" si="5"/>
        <v>50</v>
      </c>
      <c r="D173" s="274">
        <f t="shared" si="4"/>
        <v>50.2</v>
      </c>
      <c r="E173" s="343" t="str">
        <f t="shared" si="1"/>
        <v>24.50,2</v>
      </c>
      <c r="F173" s="274" t="str">
        <f>Translations!$B$429</f>
        <v>Ūdeņradis</v>
      </c>
      <c r="G173" s="274" t="str">
        <f>Translations!$B$591</f>
        <v>tonnas</v>
      </c>
      <c r="H173" s="274" t="b">
        <v>1</v>
      </c>
      <c r="I173" s="274" t="b">
        <v>1</v>
      </c>
      <c r="J173" s="274" t="b">
        <v>1</v>
      </c>
      <c r="K173" s="274" t="str">
        <f>Translations!$B$754</f>
        <v>Lai aprēķinātu vēsturiskos darbības līmeņus, izmantojiet ūdeņradim domāto rīku lapā “SpecialBM”.</v>
      </c>
      <c r="L173" s="274" t="s">
        <v>22</v>
      </c>
      <c r="O173" s="274" t="str">
        <f>Translations!$B$852</f>
        <v>Ūdeņraža (H2) un sintēzes gāzes ražošana, ja ražošanas jauda pārsniedz 5 tonnas dienā</v>
      </c>
    </row>
    <row r="174" spans="1:15" x14ac:dyDescent="0.2">
      <c r="A174" s="274" t="str">
        <f t="shared" si="2"/>
        <v>Ūdeņraža (H2) un sintēzes gāzes ražošana, ja ražošanas jauda pārsniedz 5 tonnas dienā</v>
      </c>
      <c r="B174" s="274">
        <v>24</v>
      </c>
      <c r="C174" s="274">
        <f t="shared" si="5"/>
        <v>51</v>
      </c>
      <c r="D174" s="274">
        <f t="shared" si="4"/>
        <v>51.1</v>
      </c>
      <c r="E174" s="343" t="str">
        <f t="shared" si="1"/>
        <v>24.51,1</v>
      </c>
      <c r="F174" s="274" t="str">
        <f>Translations!$B$430</f>
        <v>Sintēzes gāze</v>
      </c>
      <c r="G174" s="274" t="str">
        <f>Translations!$B$591</f>
        <v>tonnas</v>
      </c>
      <c r="H174" s="274" t="b">
        <v>1</v>
      </c>
      <c r="I174" s="274" t="b">
        <v>0</v>
      </c>
      <c r="J174" s="274" t="b">
        <v>1</v>
      </c>
      <c r="K174" s="274" t="str">
        <f>Translations!$B$755</f>
        <v>Lai aprēķinātu vēsturiskos darbības līmeņus, izmantojiet singāzei domāto rīku lapā “SpecialBM”.</v>
      </c>
      <c r="L174" s="274" t="s">
        <v>23</v>
      </c>
      <c r="O174" s="274" t="str">
        <f>Translations!$B$852</f>
        <v>Ūdeņraža (H2) un sintēzes gāzes ražošana, ja ražošanas jauda pārsniedz 5 tonnas dienā</v>
      </c>
    </row>
    <row r="175" spans="1:15" x14ac:dyDescent="0.2">
      <c r="A175" s="274" t="str">
        <f t="shared" si="2"/>
        <v xml:space="preserve">Nātrija karbonāta (Na2CO3) un nātrija bikarbonāta (NaHCO3) ražošana </v>
      </c>
      <c r="B175" s="274">
        <v>25</v>
      </c>
      <c r="C175" s="274">
        <f t="shared" si="5"/>
        <v>52</v>
      </c>
      <c r="D175" s="274">
        <f t="shared" si="4"/>
        <v>52.1</v>
      </c>
      <c r="E175" s="343" t="str">
        <f t="shared" si="1"/>
        <v>25.52,1</v>
      </c>
      <c r="F175" s="274" t="str">
        <f>Translations!$B$756</f>
        <v>Kalcinētā soda</v>
      </c>
      <c r="G175" s="274" t="str">
        <f>Translations!$B$591</f>
        <v>tonnas</v>
      </c>
      <c r="H175" s="274" t="b">
        <v>1</v>
      </c>
      <c r="I175" s="274" t="b">
        <v>0</v>
      </c>
      <c r="J175" s="274" t="b">
        <v>0</v>
      </c>
      <c r="K175" s="274" t="str">
        <f>""</f>
        <v/>
      </c>
      <c r="L175" s="274"/>
      <c r="O175" s="274" t="str">
        <f>Translations!$B$648</f>
        <v xml:space="preserve">Nātrija karbonāta (Na2CO3) un nātrija bikarbonāta (NaHCO3) ražošana </v>
      </c>
    </row>
    <row r="177" spans="1:11" s="11" customFormat="1" x14ac:dyDescent="0.2">
      <c r="A177" s="11" t="s">
        <v>133</v>
      </c>
    </row>
    <row r="178" spans="1:11" x14ac:dyDescent="0.2">
      <c r="A178" s="159"/>
      <c r="B178" s="159"/>
      <c r="C178" s="481" t="s">
        <v>1140</v>
      </c>
      <c r="D178" s="274" t="s">
        <v>2</v>
      </c>
      <c r="E178" s="247" t="s">
        <v>3</v>
      </c>
      <c r="F178" s="247" t="s">
        <v>134</v>
      </c>
      <c r="G178" s="247" t="s">
        <v>5</v>
      </c>
      <c r="H178" s="247" t="s">
        <v>6</v>
      </c>
      <c r="I178" s="247" t="s">
        <v>1138</v>
      </c>
      <c r="J178" s="247" t="s">
        <v>7</v>
      </c>
      <c r="K178" s="247" t="s">
        <v>8</v>
      </c>
    </row>
    <row r="179" spans="1:11" x14ac:dyDescent="0.2">
      <c r="A179" s="5"/>
      <c r="B179" s="5">
        <v>90</v>
      </c>
      <c r="C179" s="482">
        <v>91</v>
      </c>
      <c r="D179" s="483">
        <v>91.1</v>
      </c>
      <c r="E179" s="484" t="str">
        <f t="shared" ref="E179:E188" si="6">CONCATENATE(TEXT(B179,"00"),".",TEXT(D179,"00,0"))</f>
        <v>90.91,1</v>
      </c>
      <c r="F179" s="485" t="str">
        <f>Translations!$B$853</f>
        <v>Siltuma līmeņatzīmes apakšiekārta, OEP | bez OIM)</v>
      </c>
      <c r="G179" s="486" t="s">
        <v>117</v>
      </c>
      <c r="H179" s="29" t="b">
        <v>1</v>
      </c>
      <c r="I179" s="247" t="b">
        <v>0</v>
      </c>
      <c r="J179" s="247"/>
      <c r="K179" s="247"/>
    </row>
    <row r="180" spans="1:11" x14ac:dyDescent="0.2">
      <c r="A180" s="5"/>
      <c r="B180" s="5">
        <v>90</v>
      </c>
      <c r="C180" s="482">
        <v>92</v>
      </c>
      <c r="D180" s="483">
        <v>92.1</v>
      </c>
      <c r="E180" s="484" t="str">
        <f t="shared" si="6"/>
        <v>90.92,1</v>
      </c>
      <c r="F180" s="485" t="str">
        <f>Translations!$B$854</f>
        <v>Siltuma līmeņatzīmes apakšiekārta (bez OEP | bez OIM)</v>
      </c>
      <c r="G180" s="486" t="s">
        <v>117</v>
      </c>
      <c r="H180" s="29" t="b">
        <v>0</v>
      </c>
      <c r="I180" s="247" t="b">
        <v>0</v>
      </c>
      <c r="J180" s="247"/>
      <c r="K180" s="247"/>
    </row>
    <row r="181" spans="1:11" x14ac:dyDescent="0.2">
      <c r="A181" s="5"/>
      <c r="B181" s="5">
        <v>90</v>
      </c>
      <c r="C181" s="482"/>
      <c r="D181" s="483">
        <v>91.2</v>
      </c>
      <c r="E181" s="484" t="str">
        <f t="shared" si="6"/>
        <v>90.91,2</v>
      </c>
      <c r="F181" s="485" t="str">
        <f>Translations!$B$855</f>
        <v>Siltuma līmeņatzīmes apakšiekārta, OEP | OIM)</v>
      </c>
      <c r="G181" s="486" t="s">
        <v>117</v>
      </c>
      <c r="H181" s="29" t="b">
        <v>1</v>
      </c>
      <c r="I181" s="247" t="b">
        <v>1</v>
      </c>
      <c r="J181" s="247"/>
      <c r="K181" s="247"/>
    </row>
    <row r="182" spans="1:11" x14ac:dyDescent="0.2">
      <c r="A182" s="5"/>
      <c r="B182" s="5">
        <v>90</v>
      </c>
      <c r="C182" s="482">
        <v>93.1</v>
      </c>
      <c r="D182" s="483">
        <v>93.1</v>
      </c>
      <c r="E182" s="484" t="str">
        <f t="shared" si="6"/>
        <v>90.93,1</v>
      </c>
      <c r="F182" s="485" t="str">
        <f>Translations!$B$856</f>
        <v>Centralizētās siltumapgādes apakšiekārta</v>
      </c>
      <c r="G182" s="486" t="s">
        <v>117</v>
      </c>
      <c r="H182" s="29" t="b">
        <v>0</v>
      </c>
      <c r="I182" s="247" t="b">
        <v>0</v>
      </c>
      <c r="J182" s="247"/>
      <c r="K182" s="247"/>
    </row>
    <row r="183" spans="1:11" x14ac:dyDescent="0.2">
      <c r="A183" s="5"/>
      <c r="B183" s="5">
        <v>90</v>
      </c>
      <c r="C183" s="482">
        <v>94.1</v>
      </c>
      <c r="D183" s="483">
        <v>94.1</v>
      </c>
      <c r="E183" s="484" t="str">
        <f t="shared" si="6"/>
        <v>90.94,1</v>
      </c>
      <c r="F183" s="485" t="str">
        <f>Translations!$B$857</f>
        <v>Kurināmā līmeņatzīmes apakšiekārta (OEP | bez OIM)</v>
      </c>
      <c r="G183" s="486" t="s">
        <v>117</v>
      </c>
      <c r="H183" s="29" t="b">
        <v>1</v>
      </c>
      <c r="I183" s="247" t="b">
        <v>0</v>
      </c>
      <c r="J183" s="247"/>
      <c r="K183" s="247"/>
    </row>
    <row r="184" spans="1:11" x14ac:dyDescent="0.2">
      <c r="A184" s="5"/>
      <c r="B184" s="5">
        <v>90</v>
      </c>
      <c r="C184" s="482">
        <v>95.1</v>
      </c>
      <c r="D184" s="483">
        <v>95.1</v>
      </c>
      <c r="E184" s="484" t="str">
        <f t="shared" si="6"/>
        <v>90.95,1</v>
      </c>
      <c r="F184" s="485" t="str">
        <f>Translations!$B$858</f>
        <v>Kurināmā līmeņatzīmes apakšiekārta (bez OEP | bez OIM)</v>
      </c>
      <c r="G184" s="486" t="s">
        <v>117</v>
      </c>
      <c r="H184" s="29" t="b">
        <v>0</v>
      </c>
      <c r="I184" s="247" t="b">
        <v>0</v>
      </c>
      <c r="J184" s="247"/>
      <c r="K184" s="247"/>
    </row>
    <row r="185" spans="1:11" x14ac:dyDescent="0.2">
      <c r="A185" s="5"/>
      <c r="B185" s="5">
        <v>90</v>
      </c>
      <c r="C185" s="482"/>
      <c r="D185" s="483">
        <v>94.2</v>
      </c>
      <c r="E185" s="484" t="str">
        <f t="shared" si="6"/>
        <v>90.94,2</v>
      </c>
      <c r="F185" s="485" t="str">
        <f>Translations!$B$859</f>
        <v>Kurināmā līmeņatzīmes apakšiekārta (OEP | OIM)</v>
      </c>
      <c r="G185" s="486" t="s">
        <v>117</v>
      </c>
      <c r="H185" s="29" t="b">
        <v>0</v>
      </c>
      <c r="I185" s="247" t="b">
        <v>1</v>
      </c>
      <c r="J185" s="247"/>
      <c r="K185" s="247"/>
    </row>
    <row r="186" spans="1:11" x14ac:dyDescent="0.2">
      <c r="A186" s="5"/>
      <c r="B186" s="5">
        <v>90</v>
      </c>
      <c r="C186" s="482">
        <v>96.1</v>
      </c>
      <c r="D186" s="483">
        <v>96.1</v>
      </c>
      <c r="E186" s="484" t="str">
        <f t="shared" si="6"/>
        <v>90.96,1</v>
      </c>
      <c r="F186" s="485" t="str">
        <f>Translations!$B$860</f>
        <v>Procesa emisiju apakšiekārta (OEP | bez OIM)</v>
      </c>
      <c r="G186" s="486" t="s">
        <v>121</v>
      </c>
      <c r="H186" s="29" t="b">
        <v>1</v>
      </c>
      <c r="I186" s="247" t="b">
        <v>0</v>
      </c>
      <c r="J186" s="247"/>
      <c r="K186" s="247"/>
    </row>
    <row r="187" spans="1:11" x14ac:dyDescent="0.2">
      <c r="A187" s="5"/>
      <c r="B187" s="5">
        <v>90</v>
      </c>
      <c r="C187" s="482">
        <v>97.1</v>
      </c>
      <c r="D187" s="483">
        <v>97.1</v>
      </c>
      <c r="E187" s="484" t="str">
        <f t="shared" si="6"/>
        <v>90.97,1</v>
      </c>
      <c r="F187" s="485" t="str">
        <f>Translations!$B$861</f>
        <v>Procesa emisiju apakšiekārta (bez OEP | bez OIM)</v>
      </c>
      <c r="G187" s="486" t="s">
        <v>121</v>
      </c>
      <c r="H187" s="29" t="b">
        <v>0</v>
      </c>
      <c r="I187" s="247" t="b">
        <v>0</v>
      </c>
      <c r="J187" s="247"/>
      <c r="K187" s="247"/>
    </row>
    <row r="188" spans="1:11" x14ac:dyDescent="0.2">
      <c r="A188" s="5"/>
      <c r="B188" s="5">
        <v>90</v>
      </c>
      <c r="C188" s="482"/>
      <c r="D188" s="483">
        <v>96.2</v>
      </c>
      <c r="E188" s="484" t="str">
        <f t="shared" si="6"/>
        <v>90.96,2</v>
      </c>
      <c r="F188" s="485" t="str">
        <f>Translations!$B$862</f>
        <v>Procesa emisiju apakšiekārta (OEP | OIM)</v>
      </c>
      <c r="G188" s="486" t="s">
        <v>121</v>
      </c>
      <c r="H188" s="29" t="b">
        <v>0</v>
      </c>
      <c r="I188" s="247" t="b">
        <v>1</v>
      </c>
      <c r="J188" s="247"/>
      <c r="K188" s="247"/>
    </row>
    <row r="190" spans="1:11" s="11" customFormat="1" x14ac:dyDescent="0.2">
      <c r="A190" s="11" t="s">
        <v>164</v>
      </c>
    </row>
    <row r="191" spans="1:11" x14ac:dyDescent="0.2">
      <c r="A191" s="341" t="s">
        <v>159</v>
      </c>
      <c r="B191" s="245" t="str">
        <f>Translations!$B$768</f>
        <v>10.1.5. a) Emisiju daudzums, ko attiecina uz atlikumgāzes radīšanu, attiecina uz produkta līmeņatzīmes apakšiekārtu, kurā atlikumgāze radusies</v>
      </c>
      <c r="C191" s="245" t="str">
        <f>Translations!$B$769</f>
        <v>10.1.5. b) Emisiju daudzums, kas ir attiecināts uz atlikumgāzes patēriņu, attiecina uz produkta līmeņatzīmes apakšiekārtu, siltuma līmeņatzīmes apakšiekārtu, centralizētās siltumapgādes apakšiekārtu vai kurināmā līmeņatzīmes apakšiekārtu, kurā to patērē</v>
      </c>
    </row>
    <row r="192" spans="1:11" x14ac:dyDescent="0.2">
      <c r="A192" s="341" t="s">
        <v>156</v>
      </c>
      <c r="B192" s="245" t="str">
        <f>Translations!$B$770</f>
        <v>3.1. Piemērojamās metodes</v>
      </c>
      <c r="C192" s="245" t="str">
        <f>Translations!$B$771</f>
        <v>3.2. Pieeja datu attiecināšanai uz apakšiekārtām</v>
      </c>
      <c r="D192" s="245" t="str">
        <f>Translations!$B$772</f>
        <v>3.3. Mērinstrumenti vai procedūras, kas nav operatora kontrolē</v>
      </c>
      <c r="E192" s="245" t="str">
        <f>Translations!$B$773</f>
        <v>3.4. Netiešās noteikšanas metodes</v>
      </c>
    </row>
    <row r="193" spans="1:7" x14ac:dyDescent="0.2">
      <c r="A193" s="341" t="s">
        <v>157</v>
      </c>
      <c r="B193" s="245" t="str">
        <f>Translations!$B$774</f>
        <v>3.2. 1. a) Produkti vienā ražošanas līnijā: ielaidi, izlaidi un attiecīgās emisijas attiecina secīgi, balstoties uz katras apakšiekārtas izmantojuma laiku gadā</v>
      </c>
      <c r="C193" s="245" t="str">
        <f>Translations!$B$775</f>
        <v>3.2. 1. b) balstoties uz atsevišķu saražoto produktu masu vai tilpumdaudzumu vai aplēsēm, kuru pamatā ir brīvo ķīmisko reakciju entalpiju attiecība, vai uz citu piemērotu sadales principu, ko apstiprina pamatota zinātniskā metodika</v>
      </c>
      <c r="D193" s="245" t="str">
        <f>Translations!$B$776</f>
        <v>3.2. 2. a) Sadalījuma noteikšana pēc noteikšanas metodes —, piem., dalītā uzskaite, aplēse, korelācija —, ko vienādi izmanto attiecībā uz katru apakšiekārtu, — “saskaņošanas koeficients”</v>
      </c>
      <c r="E193" s="245" t="str">
        <f>Translations!$B$777</f>
        <v xml:space="preserve">3.2. 2. b) Datus var atskaitīt no datiem par visu iekārtu kopumā </v>
      </c>
    </row>
    <row r="194" spans="1:7" x14ac:dyDescent="0.2">
      <c r="A194" s="341" t="s">
        <v>158</v>
      </c>
      <c r="B194" s="245" t="str">
        <f>Translations!$B$778</f>
        <v>3.3. a) Daudzumi, kuri norādīti rēķinos, ko izdevis tirdzniecības partneris</v>
      </c>
      <c r="C194" s="245" t="str">
        <f>Translations!$B$779</f>
        <v xml:space="preserve">3.3. b) Tieši mērīšanas sistēmu nolasījumi </v>
      </c>
      <c r="D194" s="245" t="str">
        <f>Translations!$B$780</f>
        <v>3.3. c) Empīrisku korelāciju dati, ko nodrošina kompetenta un neatkarīga struktūra, piem., aprīkojuma piegādātāji, inženierpakalpojumu sniedzēji vai akreditētas laboratorijas</v>
      </c>
    </row>
    <row r="195" spans="1:7" x14ac:dyDescent="0.2">
      <c r="A195" s="341" t="s">
        <v>154</v>
      </c>
      <c r="B195" s="245" t="str">
        <f>Translations!$B$781</f>
        <v>3.4. — Aprēķins, kura pamatā ir zināms ķīmisks vai fizikāls process un kurā izmanto literatūrā atzītas vērtības</v>
      </c>
      <c r="C195" s="245" t="str">
        <f>Translations!$B$782</f>
        <v xml:space="preserve">3.4. — Aprēķins, kura pamatā ir iekārtas projekta dati </v>
      </c>
      <c r="D195" s="245" t="str">
        <f>Translations!$B$783</f>
        <v>3.4. — Korelācija, kuras pamatā ir empīriski testi aplēses vērtību noteikšanai,</v>
      </c>
    </row>
    <row r="196" spans="1:7" x14ac:dyDescent="0.2">
      <c r="A196" s="341" t="s">
        <v>151</v>
      </c>
      <c r="B196" s="245" t="str">
        <f>Translations!$B$863</f>
        <v>4.4. a) Metodes, kas paredzētas saskaņā ar Regulu (ES) 2018/2066 apstiprinātā monitoringa plānā</v>
      </c>
      <c r="C196" s="245" t="str">
        <f>Translations!$B$785</f>
        <v>4.4. b) Tādu mērinstrumentu nolasījumi, kas pakļauti valsts reglamentētai metroloģiskajai kontrolei, vai tādu instrumentu nolasījumi, kas atbilst Direktīvas 2014/31/ES vai Direktīvas 2014/32/ES prasībām, tiešai datu kopas noteikšanai</v>
      </c>
      <c r="D196" s="245" t="str">
        <f>Translations!$B$786</f>
        <v>4.4. c) Tādu mērinstrumentu nolasījumi, kas ir operatora kontrolē, b) apakšpunkta neaptvertas datu kopas tiešai noteikšanai</v>
      </c>
      <c r="E196" s="245" t="str">
        <f>Translations!$B$787</f>
        <v>4.4. d) Tādu mērinstrumentu nolasījumi, kas nav operatora kontrolē, b) apakšpunkta neaptvertas datu kopas tiešai noteikšanai</v>
      </c>
      <c r="F196" s="245" t="str">
        <f>Translations!$B$788</f>
        <v>4.4. e) Mērinstrumentu nolasījumi datu kopas netiešai noteikšanai, ja vien starp mērījumiem un attiecīgo datu kopu ir konstatēta pienācīga korelācija saskaņā ar šā pielikuma 3.4. iedaļu</v>
      </c>
      <c r="G196" s="245" t="str">
        <f>Translations!$B$789</f>
        <v>4.4. f) Citas metodes, it sevišķi vēsturisko datu gadījumā vai gadījumos, kad operatoram neizdodas apzināt citus pieejamus datu avotus</v>
      </c>
    </row>
    <row r="197" spans="1:7" x14ac:dyDescent="0.2">
      <c r="A197" s="341" t="s">
        <v>153</v>
      </c>
      <c r="B197" s="245" t="str">
        <f>Translations!$B$790</f>
        <v>4.5. a) Tādu mērinstrumentu nolasījumi, kas pakļauti valsts reglamentētai metroloģiskajai kontrolei, vai tādu instrumentu nolasījumi, kas atbilst Direktīvas 2014/31/ES vai Direktīvas 2014/32/ES prasībām</v>
      </c>
      <c r="C197" s="245" t="str">
        <f>Translations!$B$791</f>
        <v>4.5. b) Tādu mērinstrumentu nolasījumi, kas ir operatora kontrolē, a) apakšpunkta neaptvertas datu kopas tiešai noteikšanai</v>
      </c>
      <c r="D197" s="245" t="str">
        <f>Translations!$B$792</f>
        <v>4.5. c) Tādu mērinstrumentu nolasījumi, kas nav operatora kontrolē, a) apakšpunkta neaptvertas datu kopas tiešai noteikšanai</v>
      </c>
      <c r="E197" s="245" t="str">
        <f>Translations!$B$793</f>
        <v>4.5. d) Mērinstrumentu nolasījumi datu kopas netiešai noteikšanai, ja vien starp mērījumiem un attiecīgo datu kopu ir konstatēta pienācīga korelācija saskaņā ar FAR VII pielikuma 3.4. iedaļu</v>
      </c>
      <c r="F197" s="245" t="str">
        <f>Translations!$B$794</f>
        <v>4.5. e) Aizstājrādītāja aprēķināšana izmērāmā siltuma neto daudzumu noteikšanai saskaņā ar FAR VII pielikuma 7.2. iedaļas 3. metodi</v>
      </c>
      <c r="G197" s="245" t="str">
        <f>Translations!$B$795</f>
        <v>4.5. f) Citas metodes, it sevišķi vēsturisko datu gadījumā vai gadījumos, kad operatoram neizdodas apzināt citus pieejamus datu avotus</v>
      </c>
    </row>
    <row r="198" spans="1:7" x14ac:dyDescent="0.2">
      <c r="A198" s="341" t="s">
        <v>155</v>
      </c>
      <c r="B198" s="245" t="str">
        <f>Translations!$B$864</f>
        <v>4.6. a) Aprēķina koeficientu noteikšanas metodes, kas paredzētas saskaņā ar Regulu (ES) 2018/2066 apstiprinātā monitoringa plānā</v>
      </c>
      <c r="C198" s="245" t="str">
        <f>Translations!$B$797</f>
        <v>4.6. b) Laboratoriskas analīzes saskaņā ar FAR VII pielikuma 6.1. iedaļu</v>
      </c>
      <c r="D198" s="245" t="str">
        <f>Translations!$B$798</f>
        <v>4.6. c) Vienkāršotas laboratoriskas analīzes saskaņā ar FAR VII pielikuma 6.2. iedaļu;</v>
      </c>
      <c r="E198" s="245" t="str">
        <f>Translations!$B$799</f>
        <v>4.6. d) Konstantas vērtības, kuru pamatā ir viens no šiem datu avotiem: standartkoeficienti, literatūrā minētas vērtības, piegādātāja norādītas un garantētas vērtības</v>
      </c>
      <c r="F198" s="245" t="str">
        <f>Translations!$B$800</f>
        <v>4.6. e) Konstantas vērtības, kuru pamatā ir viens no šiem datu avotiem: standarta koeficienti un stehiometriskie koeficienti, analīzēs balstītas vērtības, citas vērtības, kuru pamatā ir zinātniski pierādījumi</v>
      </c>
    </row>
    <row r="199" spans="1:7" x14ac:dyDescent="0.2">
      <c r="A199" s="341" t="s">
        <v>166</v>
      </c>
      <c r="B199" s="245" t="str">
        <f>Translations!$B$801</f>
        <v>5. a) Balstoties uz nepārtrauktu uzskaiti procesā, kurā materiāls tiek patērēts vai saražots</v>
      </c>
      <c r="C199" s="245" t="str">
        <f>Translations!$B$802</f>
        <v>5. b) Balstoties uz atsevišķi piegādātu vai saražotu daudzumu agregētu uzskaiti, kurā ņem vērā relevantās krājumu izmaiņas</v>
      </c>
    </row>
    <row r="200" spans="1:7" x14ac:dyDescent="0.2">
      <c r="A200" s="341" t="s">
        <v>152</v>
      </c>
      <c r="B200" s="262" t="str">
        <f>Translations!$B$803</f>
        <v>7.2. 1. metode. Mērījumu izmantošana</v>
      </c>
      <c r="C200" s="262" t="str">
        <f>Translations!$B$804</f>
        <v>7.2. 2. metode. Dokumentu izmantošana</v>
      </c>
      <c r="D200" s="262" t="str">
        <f>Translations!$B$805</f>
        <v>7.2. 3. metode. Aizstājrādītāja aprēķins pēc izmērītās lietderības</v>
      </c>
      <c r="E200" s="262" t="str">
        <f>Translations!$B$806</f>
        <v>7.2. 4. metode. Aizstājrādītāja aprēķins pēc references lietderības</v>
      </c>
    </row>
  </sheetData>
  <sheetProtection sheet="1" objects="1" scenarios="1" formatCells="0" formatColumns="0" formatRows="0"/>
  <pageMargins left="0.7" right="0.7" top="0.78740157499999996" bottom="0.78740157499999996" header="0.3" footer="0.3"/>
  <pageSetup paperSize="9"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tabColor rgb="FF0000FF"/>
  </sheetPr>
  <dimension ref="A1"/>
  <sheetViews>
    <sheetView workbookViewId="0"/>
  </sheetViews>
  <sheetFormatPr baseColWidth="10" defaultColWidth="11.42578125" defaultRowHeight="15" x14ac:dyDescent="0.25"/>
  <sheetData/>
  <sheetProtection sheet="1" objects="1" scenarios="1" formatCells="0" formatColumns="0" formatRows="0"/>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tabColor theme="6" tint="-0.499984740745262"/>
  </sheetPr>
  <dimension ref="A1:D864"/>
  <sheetViews>
    <sheetView workbookViewId="0">
      <pane xSplit="1" ySplit="1" topLeftCell="B522" activePane="bottomRight" state="frozen"/>
      <selection pane="topRight" activeCell="B1" sqref="B1"/>
      <selection pane="bottomLeft" activeCell="A2" sqref="A2"/>
      <selection pane="bottomRight" activeCell="B534" sqref="B534"/>
    </sheetView>
  </sheetViews>
  <sheetFormatPr baseColWidth="10" defaultColWidth="11.42578125" defaultRowHeight="15" x14ac:dyDescent="0.25"/>
  <cols>
    <col min="1" max="1" width="9.42578125" style="519" customWidth="1"/>
    <col min="2" max="3" width="60.7109375" style="519" customWidth="1"/>
    <col min="4" max="4" width="11.42578125" style="404"/>
    <col min="5" max="16384" width="11.42578125" style="519"/>
  </cols>
  <sheetData>
    <row r="1" spans="1:4" ht="15.75" thickBot="1" x14ac:dyDescent="0.3">
      <c r="A1" s="405" t="s">
        <v>101</v>
      </c>
      <c r="B1" s="405" t="s">
        <v>334</v>
      </c>
      <c r="C1" s="405" t="s">
        <v>335</v>
      </c>
    </row>
    <row r="2" spans="1:4" ht="15.75" thickBot="1" x14ac:dyDescent="0.25">
      <c r="A2" s="468">
        <v>1</v>
      </c>
      <c r="B2" s="406" t="s">
        <v>1198</v>
      </c>
      <c r="C2" s="406" t="str">
        <f>INDEX([2]Translations!$B:$B,MATCH(A2,[2]Translations!$A:$A,0))</f>
        <v>Navigation area:</v>
      </c>
      <c r="D2" s="407" t="s">
        <v>855</v>
      </c>
    </row>
    <row r="3" spans="1:4" x14ac:dyDescent="0.25">
      <c r="A3" s="468">
        <v>2</v>
      </c>
      <c r="B3" t="s">
        <v>1199</v>
      </c>
      <c r="C3" t="str">
        <f>INDEX([2]Translations!$B:$B,MATCH(A3,[2]Translations!$A:$A,0))</f>
        <v>Next sheet</v>
      </c>
      <c r="D3" s="407" t="s">
        <v>725</v>
      </c>
    </row>
    <row r="4" spans="1:4" x14ac:dyDescent="0.25">
      <c r="A4" s="468">
        <v>3</v>
      </c>
      <c r="B4" t="s">
        <v>1200</v>
      </c>
      <c r="C4" t="str">
        <f>INDEX([2]Translations!$B:$B,MATCH(A4,[2]Translations!$A:$A,0))</f>
        <v>Top of sheet</v>
      </c>
      <c r="D4" s="407" t="s">
        <v>857</v>
      </c>
    </row>
    <row r="5" spans="1:4" x14ac:dyDescent="0.25">
      <c r="A5" s="468">
        <v>4</v>
      </c>
      <c r="B5" t="s">
        <v>1201</v>
      </c>
      <c r="C5" t="str">
        <f>INDEX([2]Translations!$B:$B,MATCH(A5,[2]Translations!$A:$A,0))</f>
        <v>End of sheet</v>
      </c>
      <c r="D5" s="407" t="s">
        <v>726</v>
      </c>
    </row>
    <row r="6" spans="1:4" ht="26.25" x14ac:dyDescent="0.4">
      <c r="A6" s="468">
        <v>5</v>
      </c>
      <c r="B6" s="408" t="s">
        <v>1202</v>
      </c>
      <c r="C6" s="408" t="str">
        <f>INDEX([2]Translations!$B:$B,MATCH(A6,[2]Translations!$A:$A,0))</f>
        <v>MONITORING METHODOLOGY PLAN for Phase 4 of the EU ETS</v>
      </c>
      <c r="D6" s="407" t="s">
        <v>336</v>
      </c>
    </row>
    <row r="7" spans="1:4" ht="18" x14ac:dyDescent="0.25">
      <c r="A7" s="468">
        <v>6</v>
      </c>
      <c r="B7" s="409" t="s">
        <v>1203</v>
      </c>
      <c r="C7" s="409" t="str">
        <f>INDEX([2]Translations!$B:$B,MATCH(A7,[2]Translations!$A:$A,0))</f>
        <v>CONTENTS</v>
      </c>
      <c r="D7" s="407" t="s">
        <v>337</v>
      </c>
    </row>
    <row r="8" spans="1:4" ht="15.75" thickBot="1" x14ac:dyDescent="0.3">
      <c r="A8" s="468">
        <v>7</v>
      </c>
      <c r="B8" t="s">
        <v>1204</v>
      </c>
      <c r="C8" t="str">
        <f>INDEX([2]Translations!$B:$B,MATCH(A8,[2]Translations!$A:$A,0))</f>
        <v>GUIDELINES AND CONDITIONS</v>
      </c>
      <c r="D8" s="407" t="s">
        <v>346</v>
      </c>
    </row>
    <row r="9" spans="1:4" x14ac:dyDescent="0.25">
      <c r="A9" s="468">
        <v>8</v>
      </c>
      <c r="B9" s="410" t="s">
        <v>1205</v>
      </c>
      <c r="C9" s="410" t="str">
        <f>INDEX([2]Translations!$B:$B,MATCH(A9,[2]Translations!$A:$A,0))</f>
        <v>Language version:</v>
      </c>
      <c r="D9" s="407" t="s">
        <v>338</v>
      </c>
    </row>
    <row r="10" spans="1:4" ht="15.75" thickBot="1" x14ac:dyDescent="0.3">
      <c r="A10" s="468">
        <v>9</v>
      </c>
      <c r="B10" s="411" t="s">
        <v>1206</v>
      </c>
      <c r="C10" s="411" t="str">
        <f>INDEX([2]Translations!$B:$B,MATCH(A10,[2]Translations!$A:$A,0))</f>
        <v>Reference filename:</v>
      </c>
      <c r="D10" s="407" t="s">
        <v>339</v>
      </c>
    </row>
    <row r="11" spans="1:4" ht="15.75" thickBot="1" x14ac:dyDescent="0.3">
      <c r="A11" s="468">
        <v>10</v>
      </c>
      <c r="B11" s="392" t="s">
        <v>1207</v>
      </c>
      <c r="C11" s="392" t="str">
        <f>INDEX([2]Translations!$B:$B,MATCH(A11,[2]Translations!$A:$A,0))</f>
        <v>Information about this file:</v>
      </c>
      <c r="D11" s="407" t="s">
        <v>340</v>
      </c>
    </row>
    <row r="12" spans="1:4" x14ac:dyDescent="0.25">
      <c r="A12" s="468">
        <v>11</v>
      </c>
      <c r="B12" s="410" t="s">
        <v>1208</v>
      </c>
      <c r="C12" s="410" t="str">
        <f>INDEX([2]Translations!$B:$B,MATCH(A12,[2]Translations!$A:$A,0))</f>
        <v>Installation name:</v>
      </c>
      <c r="D12" s="407" t="s">
        <v>429</v>
      </c>
    </row>
    <row r="13" spans="1:4" x14ac:dyDescent="0.25">
      <c r="A13" s="468">
        <v>12</v>
      </c>
      <c r="B13" s="412" t="s">
        <v>1209</v>
      </c>
      <c r="C13" s="412" t="str">
        <f>INDEX([2]Translations!$B:$B,MATCH(A13,[2]Translations!$A:$A,0))</f>
        <v>Unique Installation Identifier:</v>
      </c>
      <c r="D13" s="407" t="s">
        <v>341</v>
      </c>
    </row>
    <row r="14" spans="1:4" ht="15.75" thickBot="1" x14ac:dyDescent="0.25">
      <c r="A14" s="468">
        <v>13</v>
      </c>
      <c r="B14" s="413" t="s">
        <v>1210</v>
      </c>
      <c r="C14" s="413" t="str">
        <f>INDEX([2]Translations!$B:$B,MATCH(A14,[2]Translations!$A:$A,0))</f>
        <v>Reference date:</v>
      </c>
      <c r="D14" s="407" t="s">
        <v>342</v>
      </c>
    </row>
    <row r="15" spans="1:4" ht="38.25" x14ac:dyDescent="0.25">
      <c r="A15" s="468">
        <v>14</v>
      </c>
      <c r="B15" s="414" t="s">
        <v>1211</v>
      </c>
      <c r="C15" s="414" t="str">
        <f>INDEX([2]Translations!$B:$B,MATCH(A15,[2]Translations!$A:$A,0))</f>
        <v>If your competent authority requires you to hand in a signed paper copy of the report, please use the space below for signature:</v>
      </c>
      <c r="D15" s="407" t="s">
        <v>343</v>
      </c>
    </row>
    <row r="16" spans="1:4" x14ac:dyDescent="0.25">
      <c r="A16" s="468">
        <v>15</v>
      </c>
      <c r="B16" s="415" t="s">
        <v>1212</v>
      </c>
      <c r="C16" s="415" t="str">
        <f>INDEX([2]Translations!$B:$B,MATCH(A16,[2]Translations!$A:$A,0))</f>
        <v>Date</v>
      </c>
      <c r="D16" s="407" t="s">
        <v>344</v>
      </c>
    </row>
    <row r="17" spans="1:4" ht="25.5" x14ac:dyDescent="0.25">
      <c r="A17" s="468">
        <v>16</v>
      </c>
      <c r="B17" s="415" t="s">
        <v>1213</v>
      </c>
      <c r="C17" s="415" t="str">
        <f>INDEX([2]Translations!$B:$B,MATCH(A17,[2]Translations!$A:$A,0))</f>
        <v>Name and Signature of 
legally responsible person</v>
      </c>
      <c r="D17" s="407" t="s">
        <v>345</v>
      </c>
    </row>
    <row r="18" spans="1:4" x14ac:dyDescent="0.25">
      <c r="A18" s="468">
        <v>17</v>
      </c>
      <c r="B18" t="s">
        <v>1214</v>
      </c>
      <c r="C18" t="str">
        <f>INDEX([2]Translations!$B:$B,MATCH(A18,[2]Translations!$A:$A,0))</f>
        <v>Table of contents</v>
      </c>
      <c r="D18" s="407" t="s">
        <v>856</v>
      </c>
    </row>
    <row r="19" spans="1:4" x14ac:dyDescent="0.25">
      <c r="A19" s="468">
        <v>18</v>
      </c>
      <c r="B19" t="s">
        <v>1215</v>
      </c>
      <c r="C19" t="str">
        <f>INDEX([2]Translations!$B:$B,MATCH(A19,[2]Translations!$A:$A,0))</f>
        <v>Previous sheet</v>
      </c>
      <c r="D19" s="407" t="s">
        <v>724</v>
      </c>
    </row>
    <row r="20" spans="1:4" ht="15.75" x14ac:dyDescent="0.25">
      <c r="A20" s="468">
        <v>19</v>
      </c>
      <c r="B20" s="416" t="s">
        <v>1216</v>
      </c>
      <c r="C20" s="416" t="str">
        <f>INDEX([2]Translations!$B:$B,MATCH(A20,[2]Translations!$A:$A,0))</f>
        <v>General Information on this Template</v>
      </c>
      <c r="D20" s="407" t="s">
        <v>347</v>
      </c>
    </row>
    <row r="21" spans="1:4" ht="63.75" x14ac:dyDescent="0.25">
      <c r="A21" s="468">
        <v>20</v>
      </c>
      <c r="B21" s="501" t="s">
        <v>1217</v>
      </c>
      <c r="C21" s="586" t="str">
        <f>INDEX([2]Translations!$B:$B,MATCH(A21,[2]Translations!$A:$A,0))</f>
        <v>Directive 2003/87/EC, as amended most recently by Directive 2018/410/EU (hereinafter "the EU ETS Directive") requires Member States to allocate allowances for free to installations based on Community-wide and fully-harmonised rules (Article 10a(1)). The Directive can be downloaded from:</v>
      </c>
      <c r="D21" s="407" t="s">
        <v>348</v>
      </c>
    </row>
    <row r="22" spans="1:4" x14ac:dyDescent="0.25">
      <c r="A22" s="468">
        <v>21</v>
      </c>
      <c r="B22" t="s">
        <v>1218</v>
      </c>
      <c r="C22" t="str">
        <f>INDEX([2]Translations!$B:$B,MATCH(A22,[2]Translations!$A:$A,0))</f>
        <v>https://eur-lex.europa.eu/eli/dir/2003/87/2018-04-08</v>
      </c>
      <c r="D22" s="407" t="s">
        <v>349</v>
      </c>
    </row>
    <row r="23" spans="1:4" ht="76.5" x14ac:dyDescent="0.25">
      <c r="A23" s="468">
        <v>22</v>
      </c>
      <c r="B23" s="470" t="s">
        <v>1964</v>
      </c>
      <c r="C23" s="470" t="str">
        <f>INDEX([2]Translations!$B:$B,MATCH(A23,[2]Translations!$A:$A,0))</f>
        <v xml:space="preserve">These Free Allocation Rules (hereinafter "the FAR") are contained in the Commission Delegated Regulation (EU) 2019/331 of 19 December 2018 determining transitional Union-wide rules for harmonised free allocation of emission allowances pursuant to Article 10a of Directive 2003/87/EC of the European Parliament and of the Council. They can be downloaded from: </v>
      </c>
      <c r="D23" s="407" t="s">
        <v>350</v>
      </c>
    </row>
    <row r="24" spans="1:4" x14ac:dyDescent="0.25">
      <c r="A24" s="468">
        <v>23</v>
      </c>
      <c r="B24" s="471" t="s">
        <v>1137</v>
      </c>
      <c r="C24" s="471" t="str">
        <f>INDEX([2]Translations!$B:$B,MATCH(A24,[2]Translations!$A:$A,0))</f>
        <v>http://data.europa.eu/eli/reg_del/2019/331/oj</v>
      </c>
      <c r="D24" s="407" t="s">
        <v>351</v>
      </c>
    </row>
    <row r="25" spans="1:4" ht="38.25" x14ac:dyDescent="0.25">
      <c r="A25" s="468">
        <v>24</v>
      </c>
      <c r="B25" s="501" t="s">
        <v>1965</v>
      </c>
      <c r="C25" s="586" t="str">
        <f>INDEX([2]Translations!$B:$B,MATCH(A25,[2]Translations!$A:$A,0))</f>
        <v>An essential element of the FAR is a data collection to be carried out by Member States for which operators have to prepare a monitoring methodology plan (MMP) pursuant to Article 8 of the FAR.</v>
      </c>
      <c r="D25" s="407" t="s">
        <v>352</v>
      </c>
    </row>
    <row r="26" spans="1:4" ht="89.25" x14ac:dyDescent="0.25">
      <c r="A26" s="468">
        <v>25</v>
      </c>
      <c r="B26" s="501" t="s">
        <v>1219</v>
      </c>
      <c r="C26" s="586" t="str">
        <f>INDEX([2]Translations!$B:$B,MATCH(A26,[2]Translations!$A:$A,0))</f>
        <v xml:space="preserve">This is a template for the MMP and has been developed on behalf of the Commission by its consultants (Umweltbundesamt GmbH Austria and SQ Consult).
The views expressed in this file represent the views of the authors and not necessarily those of the European Commission. </v>
      </c>
      <c r="D26" s="407" t="s">
        <v>353</v>
      </c>
    </row>
    <row r="27" spans="1:4" ht="36" x14ac:dyDescent="0.25">
      <c r="A27" s="468">
        <v>26</v>
      </c>
      <c r="B27" s="507" t="s">
        <v>1220</v>
      </c>
      <c r="C27" s="588" t="str">
        <f>INDEX([2]Translations!$B:$B,MATCH(A27,[2]Translations!$A:$A,0))</f>
        <v>This is the first published (final) version of 4 March 2019.</v>
      </c>
      <c r="D27" s="407" t="s">
        <v>354</v>
      </c>
    </row>
    <row r="28" spans="1:4" ht="15.75" x14ac:dyDescent="0.25">
      <c r="A28" s="468">
        <v>27</v>
      </c>
      <c r="B28" s="416" t="s">
        <v>1221</v>
      </c>
      <c r="C28" s="416" t="str">
        <f>INDEX([2]Translations!$B:$B,MATCH(A28,[2]Translations!$A:$A,0))</f>
        <v>How to use this file</v>
      </c>
      <c r="D28" s="407" t="s">
        <v>355</v>
      </c>
    </row>
    <row r="29" spans="1:4" ht="25.5" x14ac:dyDescent="0.25">
      <c r="A29" s="468">
        <v>28</v>
      </c>
      <c r="B29" s="501" t="s">
        <v>1222</v>
      </c>
      <c r="C29" s="586" t="str">
        <f>INDEX([2]Translations!$B:$B,MATCH(A29,[2]Translations!$A:$A,0))</f>
        <v>Automatic calculation (to be found in the menu Formula/Calculation options) must be turned on.</v>
      </c>
      <c r="D29" s="407" t="s">
        <v>356</v>
      </c>
    </row>
    <row r="30" spans="1:4" ht="51" x14ac:dyDescent="0.25">
      <c r="A30" s="468">
        <v>29</v>
      </c>
      <c r="B30" s="501" t="s">
        <v>1223</v>
      </c>
      <c r="C30" s="586" t="str">
        <f>INDEX([2]Translations!$B:$B,MATCH(A30,[2]Translations!$A:$A,0))</f>
        <v xml:space="preserve">It is recommended that you go through the file from start to end. There are a few functions which will guide you through the form which depend on previous input, such as cells changing colour if an input is not needed (see colour codes below). </v>
      </c>
      <c r="D30" s="407" t="s">
        <v>357</v>
      </c>
    </row>
    <row r="31" spans="1:4" ht="76.5" x14ac:dyDescent="0.25">
      <c r="A31" s="468">
        <v>30</v>
      </c>
      <c r="B31" s="501" t="s">
        <v>1224</v>
      </c>
      <c r="C31" s="586" t="str">
        <f>INDEX([2]Translations!$B:$B,MATCH(A31,[2]Translations!$A:$A,0))</f>
        <v>In several fields you can choose from predefined inputs. For selecting from such a "drop-down list" either click with the mouse on the small arrow appearing at the right border of the cell, or press "Alt-CursorDown" when you have selected the cell. Some fields allow you to input your own text even if such a drop-down list exists. This is the case when drop-down lists contain empty list entries.</v>
      </c>
      <c r="D31" s="407" t="s">
        <v>358</v>
      </c>
    </row>
    <row r="32" spans="1:4" ht="63.75" x14ac:dyDescent="0.25">
      <c r="A32" s="468">
        <v>31</v>
      </c>
      <c r="B32" s="501" t="s">
        <v>1225</v>
      </c>
      <c r="C32" s="586" t="str">
        <f>INDEX([2]Translations!$B:$B,MATCH(A32,[2]Translations!$A:$A,0))</f>
        <v>Error messages will occur sometimes when data entries are incomplete. However, the non-appearance of error messages is not a guarantee for correct calculations, as not always a data completeness test is possible. If no result appears in a green field, it can be assumed that some data is still missing.</v>
      </c>
      <c r="D32" s="407" t="s">
        <v>359</v>
      </c>
    </row>
    <row r="33" spans="1:4" ht="25.5" x14ac:dyDescent="0.25">
      <c r="A33" s="468">
        <v>32</v>
      </c>
      <c r="B33" s="501" t="s">
        <v>1226</v>
      </c>
      <c r="C33" s="586" t="str">
        <f>INDEX([2]Translations!$B:$B,MATCH(A33,[2]Translations!$A:$A,0))</f>
        <v>Special care must be taken of consistency of data with the units displayed.</v>
      </c>
      <c r="D33" s="407" t="s">
        <v>360</v>
      </c>
    </row>
    <row r="34" spans="1:4" x14ac:dyDescent="0.25">
      <c r="A34" s="468">
        <v>33</v>
      </c>
      <c r="B34" s="110" t="s">
        <v>1227</v>
      </c>
      <c r="C34" s="110" t="str">
        <f>INDEX([2]Translations!$B:$B,MATCH(A34,[2]Translations!$A:$A,0))</f>
        <v>Error messages are often very short due to the little place available. The most important ones are:</v>
      </c>
      <c r="D34" s="407" t="s">
        <v>361</v>
      </c>
    </row>
    <row r="35" spans="1:4" x14ac:dyDescent="0.25">
      <c r="A35" s="468">
        <v>34</v>
      </c>
      <c r="B35" s="113" t="s">
        <v>1228</v>
      </c>
      <c r="C35" s="113" t="str">
        <f>INDEX([2]Translations!$B:$B,MATCH(A35,[2]Translations!$A:$A,0))</f>
        <v>incomplete!</v>
      </c>
      <c r="D35" s="407" t="s">
        <v>362</v>
      </c>
    </row>
    <row r="36" spans="1:4" ht="25.5" x14ac:dyDescent="0.25">
      <c r="A36" s="468">
        <v>35</v>
      </c>
      <c r="B36" s="504" t="s">
        <v>1229</v>
      </c>
      <c r="C36" s="589" t="str">
        <f>INDEX([2]Translations!$B:$B,MATCH(A36,[2]Translations!$A:$A,0))</f>
        <v>Means that data is not sufficient for calculation (e.g. an emission factor is missing in one year).</v>
      </c>
      <c r="D36" s="407" t="s">
        <v>363</v>
      </c>
    </row>
    <row r="37" spans="1:4" x14ac:dyDescent="0.25">
      <c r="A37" s="468">
        <v>36</v>
      </c>
      <c r="B37" s="113" t="s">
        <v>1230</v>
      </c>
      <c r="C37" s="113" t="str">
        <f>INDEX([2]Translations!$B:$B,MATCH(A37,[2]Translations!$A:$A,0))</f>
        <v>inconsistent!</v>
      </c>
      <c r="D37" s="407" t="s">
        <v>364</v>
      </c>
    </row>
    <row r="38" spans="1:4" ht="25.5" x14ac:dyDescent="0.25">
      <c r="A38" s="468">
        <v>37</v>
      </c>
      <c r="B38" s="504" t="s">
        <v>1231</v>
      </c>
      <c r="C38" s="589" t="str">
        <f>INDEX([2]Translations!$B:$B,MATCH(A38,[2]Translations!$A:$A,0))</f>
        <v>The units selected are inconsistent, and calculations based upon related inputs will give wrong results.</v>
      </c>
      <c r="D38" s="407" t="s">
        <v>365</v>
      </c>
    </row>
    <row r="39" spans="1:4" x14ac:dyDescent="0.25">
      <c r="A39" s="468">
        <v>38</v>
      </c>
      <c r="B39" s="113" t="s">
        <v>1232</v>
      </c>
      <c r="C39" s="113" t="str">
        <f>INDEX([2]Translations!$B:$B,MATCH(A39,[2]Translations!$A:$A,0))</f>
        <v>negative!</v>
      </c>
      <c r="D39" s="407" t="s">
        <v>366</v>
      </c>
    </row>
    <row r="40" spans="1:4" x14ac:dyDescent="0.25">
      <c r="A40" s="468">
        <v>39</v>
      </c>
      <c r="B40" s="504" t="s">
        <v>1233</v>
      </c>
      <c r="C40" s="589" t="str">
        <f>INDEX([2]Translations!$B:$B,MATCH(A40,[2]Translations!$A:$A,0))</f>
        <v>In this calculation no negative values are allowed.</v>
      </c>
      <c r="D40" s="407" t="s">
        <v>367</v>
      </c>
    </row>
    <row r="41" spans="1:4" x14ac:dyDescent="0.25">
      <c r="A41" s="468">
        <v>40</v>
      </c>
      <c r="B41" s="113" t="s">
        <v>1234</v>
      </c>
      <c r="C41" s="113" t="str">
        <f>INDEX([2]Translations!$B:$B,MATCH(A41,[2]Translations!$A:$A,0))</f>
        <v>Manual input!</v>
      </c>
      <c r="D41" s="407" t="s">
        <v>368</v>
      </c>
    </row>
    <row r="42" spans="1:4" ht="25.5" x14ac:dyDescent="0.25">
      <c r="A42" s="468">
        <v>41</v>
      </c>
      <c r="B42" s="504" t="s">
        <v>1235</v>
      </c>
      <c r="C42" s="589" t="str">
        <f>INDEX([2]Translations!$B:$B,MATCH(A42,[2]Translations!$A:$A,0))</f>
        <v>Means that data has to be entered manually in a case where automatic calculation of a parameter is not possible.</v>
      </c>
      <c r="D42" s="407" t="s">
        <v>369</v>
      </c>
    </row>
    <row r="43" spans="1:4" x14ac:dyDescent="0.25">
      <c r="A43" s="468">
        <v>42</v>
      </c>
      <c r="B43" s="114" t="s">
        <v>1236</v>
      </c>
      <c r="C43" s="114" t="str">
        <f>INDEX([2]Translations!$B:$B,MATCH(A43,[2]Translations!$A:$A,0))</f>
        <v>Input in A.III.3 !</v>
      </c>
      <c r="D43" s="407" t="s">
        <v>370</v>
      </c>
    </row>
    <row r="44" spans="1:4" ht="25.5" x14ac:dyDescent="0.25">
      <c r="A44" s="468">
        <v>43</v>
      </c>
      <c r="B44" s="505" t="s">
        <v>1237</v>
      </c>
      <c r="C44" s="590" t="str">
        <f>INDEX([2]Translations!$B:$B,MATCH(A44,[2]Translations!$A:$A,0))</f>
        <v>These are references to document sections. This means that data in the referenced sections are missing.</v>
      </c>
      <c r="D44" s="407" t="s">
        <v>371</v>
      </c>
    </row>
    <row r="45" spans="1:4" x14ac:dyDescent="0.25">
      <c r="A45" s="468">
        <v>44</v>
      </c>
      <c r="B45" s="417" t="s">
        <v>1238</v>
      </c>
      <c r="C45" s="417" t="str">
        <f>INDEX([2]Translations!$B:$B,MATCH(A45,[2]Translations!$A:$A,0))</f>
        <v>Colour codes and fonts:</v>
      </c>
      <c r="D45" s="407" t="s">
        <v>372</v>
      </c>
    </row>
    <row r="46" spans="1:4" x14ac:dyDescent="0.25">
      <c r="A46" s="468">
        <v>45</v>
      </c>
      <c r="B46" s="414" t="s">
        <v>1239</v>
      </c>
      <c r="C46" s="414" t="str">
        <f>INDEX([2]Translations!$B:$B,MATCH(A46,[2]Translations!$A:$A,0))</f>
        <v>Black bold text:</v>
      </c>
      <c r="D46" s="407" t="s">
        <v>373</v>
      </c>
    </row>
    <row r="47" spans="1:4" x14ac:dyDescent="0.25">
      <c r="A47" s="468">
        <v>46</v>
      </c>
      <c r="B47" s="418" t="s">
        <v>1240</v>
      </c>
      <c r="C47" s="418" t="str">
        <f>INDEX([2]Translations!$B:$B,MATCH(A47,[2]Translations!$A:$A,0))</f>
        <v>This is text describing the input required.</v>
      </c>
      <c r="D47" s="407" t="s">
        <v>374</v>
      </c>
    </row>
    <row r="48" spans="1:4" x14ac:dyDescent="0.25">
      <c r="A48" s="468">
        <v>47</v>
      </c>
      <c r="B48" s="419" t="s">
        <v>1241</v>
      </c>
      <c r="C48" s="419" t="str">
        <f>INDEX([2]Translations!$B:$B,MATCH(A48,[2]Translations!$A:$A,0))</f>
        <v>Smaller italic text:</v>
      </c>
      <c r="D48" s="407" t="s">
        <v>375</v>
      </c>
    </row>
    <row r="49" spans="1:4" x14ac:dyDescent="0.25">
      <c r="A49" s="468">
        <v>48</v>
      </c>
      <c r="B49" s="418" t="s">
        <v>1242</v>
      </c>
      <c r="C49" s="418" t="str">
        <f>INDEX([2]Translations!$B:$B,MATCH(A49,[2]Translations!$A:$A,0))</f>
        <v xml:space="preserve">This text gives further explanations. </v>
      </c>
      <c r="D49" s="407" t="s">
        <v>376</v>
      </c>
    </row>
    <row r="50" spans="1:4" ht="25.5" x14ac:dyDescent="0.25">
      <c r="A50" s="468">
        <v>49</v>
      </c>
      <c r="B50" s="418" t="s">
        <v>1243</v>
      </c>
      <c r="C50" s="418" t="str">
        <f>INDEX([2]Translations!$B:$B,MATCH(A50,[2]Translations!$A:$A,0))</f>
        <v>Yellow fields indicate mandatory inputs. However, if the topic is not relevant for the installation, no input is required.</v>
      </c>
      <c r="D50" s="407" t="s">
        <v>377</v>
      </c>
    </row>
    <row r="51" spans="1:4" x14ac:dyDescent="0.25">
      <c r="A51" s="468">
        <v>50</v>
      </c>
      <c r="B51" s="420" t="s">
        <v>1244</v>
      </c>
      <c r="C51" s="420" t="str">
        <f>INDEX([2]Translations!$B:$B,MATCH(A51,[2]Translations!$A:$A,0))</f>
        <v>Light yellow fields indicate that an input is optional.</v>
      </c>
      <c r="D51" s="407" t="s">
        <v>378</v>
      </c>
    </row>
    <row r="52" spans="1:4" ht="25.5" x14ac:dyDescent="0.25">
      <c r="A52" s="468">
        <v>51</v>
      </c>
      <c r="B52" s="420" t="s">
        <v>1245</v>
      </c>
      <c r="C52" s="420" t="str">
        <f>INDEX([2]Translations!$B:$B,MATCH(A52,[2]Translations!$A:$A,0))</f>
        <v>Green fields show automatically calculated results. Red text indicates error messages (missing data etc).</v>
      </c>
      <c r="D52" s="407" t="s">
        <v>379</v>
      </c>
    </row>
    <row r="53" spans="1:4" ht="25.5" x14ac:dyDescent="0.25">
      <c r="A53" s="468">
        <v>52</v>
      </c>
      <c r="B53" s="418" t="s">
        <v>1246</v>
      </c>
      <c r="C53" s="418" t="str">
        <f>INDEX([2]Translations!$B:$B,MATCH(A53,[2]Translations!$A:$A,0))</f>
        <v>Shaded fields indicate that an input in another field makes the input here irrelevant.</v>
      </c>
      <c r="D53" s="407" t="s">
        <v>380</v>
      </c>
    </row>
    <row r="54" spans="1:4" ht="25.5" x14ac:dyDescent="0.25">
      <c r="A54" s="468">
        <v>53</v>
      </c>
      <c r="B54" s="418" t="s">
        <v>1247</v>
      </c>
      <c r="C54" s="418" t="str">
        <f>INDEX([2]Translations!$B:$B,MATCH(A54,[2]Translations!$A:$A,0))</f>
        <v>Grey shaded areas should be filled by Member States before publishing customized version of the template.</v>
      </c>
      <c r="D54" s="407" t="s">
        <v>381</v>
      </c>
    </row>
    <row r="55" spans="1:4" x14ac:dyDescent="0.25">
      <c r="A55" s="468">
        <v>54</v>
      </c>
      <c r="B55" s="418" t="s">
        <v>1248</v>
      </c>
      <c r="C55" s="418" t="str">
        <f>INDEX([2]Translations!$B:$B,MATCH(A55,[2]Translations!$A:$A,0))</f>
        <v>Light grey areas are dedicated for navigation and hyperlinks.</v>
      </c>
      <c r="D55" s="407" t="s">
        <v>382</v>
      </c>
    </row>
    <row r="56" spans="1:4" ht="89.25" x14ac:dyDescent="0.25">
      <c r="A56" s="468">
        <v>55</v>
      </c>
      <c r="B56" s="501" t="s">
        <v>1249</v>
      </c>
      <c r="C56" s="586" t="str">
        <f>INDEX([2]Translations!$B:$B,MATCH(A56,[2]Translations!$A:$A,0))</f>
        <v>Navigation panels on top of each sheet provide hyperlinks for quick jumps to individual input sections. The first line ("Table of contents", "Previous sheet", "next sheet", "Summary") and the points "Top of sheet" and "End of sheet" are the same for all sheets. Depending on the sheet, further menu items are added. If the background colour of one of the hyperlink areas turns red, this indicates that data is missing in the related section (not in all sheets).</v>
      </c>
      <c r="D56" s="407" t="s">
        <v>383</v>
      </c>
    </row>
    <row r="57" spans="1:4" ht="76.5" x14ac:dyDescent="0.25">
      <c r="A57" s="468">
        <v>56</v>
      </c>
      <c r="B57" s="501" t="s">
        <v>1250</v>
      </c>
      <c r="C57" s="586" t="str">
        <f>INDEX([2]Translations!$B:$B,MATCH(A57,[2]Translations!$A:$A,0))</f>
        <v>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v>
      </c>
      <c r="D57" s="407" t="s">
        <v>384</v>
      </c>
    </row>
    <row r="58" spans="1:4" ht="140.25" x14ac:dyDescent="0.25">
      <c r="A58" s="468">
        <v>57</v>
      </c>
      <c r="B58" s="503" t="s">
        <v>1251</v>
      </c>
      <c r="C58" s="591" t="str">
        <f>INDEX([2]Translations!$B:$B,MATCH(A58,[2]Translations!$A:$A,0))</f>
        <v>In order to protect formulae against unintended modifications, which usually lead to wrong and misleading results, 
it is of utmost importance NOT TO USE the CUT &amp; PASTE.
If you want to move data, first COPY and PASTE them, and thereafter delete the unwanted data in the old (wrong) place.</v>
      </c>
      <c r="D58" s="407" t="s">
        <v>385</v>
      </c>
    </row>
    <row r="59" spans="1:4" ht="90" thickBot="1" x14ac:dyDescent="0.3">
      <c r="A59" s="468">
        <v>58</v>
      </c>
      <c r="B59" s="501" t="s">
        <v>1252</v>
      </c>
      <c r="C59" s="586" t="str">
        <f>INDEX([2]Translations!$B:$B,MATCH(A59,[2]Translations!$A:$A,0))</f>
        <v>Data fields have not been optimized for numerical and other formats. However, sheet protection has been limited so as to allow you to use your own formats. In particular, you may decide about the number of decimal places displayed. The number of places is in principle independend from the precision of calculation. In principle the option "Precision as displayed" of MS Excel should be deactivated. For more details, consult MS Excel's "Help" function on this topic.</v>
      </c>
      <c r="D59" s="407" t="s">
        <v>386</v>
      </c>
    </row>
    <row r="60" spans="1:4" ht="204.75" thickBot="1" x14ac:dyDescent="0.3">
      <c r="A60" s="468">
        <v>59</v>
      </c>
      <c r="B60" s="502" t="s">
        <v>1253</v>
      </c>
      <c r="C60" s="592" t="str">
        <f>INDEX([2]Translations!$B:$B,MATCH(A60,[2]Translations!$A:$A,0))</f>
        <v>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operator of an ETS installation) to ensure that correct data is reported to the competent authority.</v>
      </c>
      <c r="D60" s="407" t="s">
        <v>387</v>
      </c>
    </row>
    <row r="61" spans="1:4" ht="15.75" x14ac:dyDescent="0.25">
      <c r="A61" s="468">
        <v>60</v>
      </c>
      <c r="B61" s="416" t="s">
        <v>1254</v>
      </c>
      <c r="C61" s="416" t="str">
        <f>INDEX([2]Translations!$B:$B,MATCH(A61,[2]Translations!$A:$A,0))</f>
        <v>Member State specific information:</v>
      </c>
      <c r="D61" s="407" t="s">
        <v>388</v>
      </c>
    </row>
    <row r="62" spans="1:4" ht="25.5" x14ac:dyDescent="0.25">
      <c r="A62" s="468">
        <v>61</v>
      </c>
      <c r="B62" s="506" t="s">
        <v>1255</v>
      </c>
      <c r="C62" s="587" t="str">
        <f>INDEX([2]Translations!$B:$B,MATCH(A62,[2]Translations!$A:$A,0))</f>
        <v>This Report must be submitted to your Competent Authority to the following address:</v>
      </c>
      <c r="D62" s="407" t="s">
        <v>389</v>
      </c>
    </row>
    <row r="63" spans="1:4" x14ac:dyDescent="0.25">
      <c r="A63" s="468">
        <v>62</v>
      </c>
      <c r="B63" s="585" t="s">
        <v>2027</v>
      </c>
      <c r="C63" s="585" t="str">
        <f>INDEX([2]Translations!$B:$B,MATCH(A63,[2]Translations!$A:$A,0))</f>
        <v>Detail address to be provided by the Member State</v>
      </c>
      <c r="D63" s="407" t="s">
        <v>390</v>
      </c>
    </row>
    <row r="64" spans="1:4" ht="15.75" x14ac:dyDescent="0.25">
      <c r="A64" s="468">
        <v>63</v>
      </c>
      <c r="B64" s="500" t="s">
        <v>1256</v>
      </c>
      <c r="C64" s="594" t="str">
        <f>INDEX([2]Translations!$B:$B,MATCH(A64,[2]Translations!$A:$A,0))</f>
        <v>Information sources:</v>
      </c>
      <c r="D64" s="407" t="s">
        <v>391</v>
      </c>
    </row>
    <row r="65" spans="1:4" x14ac:dyDescent="0.25">
      <c r="A65" s="468">
        <v>64</v>
      </c>
      <c r="B65" s="414" t="s">
        <v>1257</v>
      </c>
      <c r="C65" s="414" t="str">
        <f>INDEX([2]Translations!$B:$B,MATCH(A65,[2]Translations!$A:$A,0))</f>
        <v>EU Websites:</v>
      </c>
      <c r="D65" s="407" t="s">
        <v>392</v>
      </c>
    </row>
    <row r="66" spans="1:4" x14ac:dyDescent="0.25">
      <c r="A66" s="468">
        <v>65</v>
      </c>
      <c r="B66" s="506" t="s">
        <v>1258</v>
      </c>
      <c r="C66" s="587" t="str">
        <f>INDEX([2]Translations!$B:$B,MATCH(A66,[2]Translations!$A:$A,0))</f>
        <v>EU-Legislation:</v>
      </c>
      <c r="D66" s="407" t="s">
        <v>393</v>
      </c>
    </row>
    <row r="67" spans="1:4" x14ac:dyDescent="0.25">
      <c r="A67" s="468">
        <v>66</v>
      </c>
      <c r="B67" t="s">
        <v>1259</v>
      </c>
      <c r="C67" t="str">
        <f>INDEX([2]Translations!$B:$B,MATCH(A67,[2]Translations!$A:$A,0))</f>
        <v xml:space="preserve">http://eur-lex.europa.eu/en/index.htm </v>
      </c>
      <c r="D67" s="407" t="s">
        <v>394</v>
      </c>
    </row>
    <row r="68" spans="1:4" x14ac:dyDescent="0.25">
      <c r="A68" s="468">
        <v>67</v>
      </c>
      <c r="B68" s="506" t="s">
        <v>1260</v>
      </c>
      <c r="C68" s="587" t="str">
        <f>INDEX([2]Translations!$B:$B,MATCH(A68,[2]Translations!$A:$A,0))</f>
        <v>EU ETS general:</v>
      </c>
      <c r="D68" s="407" t="s">
        <v>395</v>
      </c>
    </row>
    <row r="69" spans="1:4" x14ac:dyDescent="0.25">
      <c r="A69" s="468">
        <v>68</v>
      </c>
      <c r="B69" t="s">
        <v>1261</v>
      </c>
      <c r="C69" t="str">
        <f>INDEX([2]Translations!$B:$B,MATCH(A69,[2]Translations!$A:$A,0))</f>
        <v>http://ec.europa.eu/clima/policies/ets/index_en.htm</v>
      </c>
      <c r="D69" s="407" t="s">
        <v>396</v>
      </c>
    </row>
    <row r="70" spans="1:4" x14ac:dyDescent="0.25">
      <c r="A70" s="468">
        <v>69</v>
      </c>
      <c r="B70" s="414" t="s">
        <v>1262</v>
      </c>
      <c r="C70" s="414" t="str">
        <f>INDEX([2]Translations!$B:$B,MATCH(A70,[2]Translations!$A:$A,0))</f>
        <v>Other Websites:</v>
      </c>
      <c r="D70" s="407" t="s">
        <v>397</v>
      </c>
    </row>
    <row r="71" spans="1:4" ht="25.5" x14ac:dyDescent="0.25">
      <c r="A71" s="468">
        <v>70</v>
      </c>
      <c r="B71" s="499" t="s">
        <v>2025</v>
      </c>
      <c r="C71" s="593" t="str">
        <f>INDEX([2]Translations!$B:$B,MATCH(A71,[2]Translations!$A:$A,0))</f>
        <v>&lt;to be provided by Member State&gt;</v>
      </c>
      <c r="D71" s="407" t="s">
        <v>398</v>
      </c>
    </row>
    <row r="72" spans="1:4" x14ac:dyDescent="0.25">
      <c r="A72" s="468">
        <v>71</v>
      </c>
      <c r="B72" s="506" t="s">
        <v>1263</v>
      </c>
      <c r="C72" s="587" t="str">
        <f>INDEX([2]Translations!$B:$B,MATCH(A72,[2]Translations!$A:$A,0))</f>
        <v>Helpdesk:</v>
      </c>
      <c r="D72" s="407" t="s">
        <v>399</v>
      </c>
    </row>
    <row r="73" spans="1:4" x14ac:dyDescent="0.25">
      <c r="A73" s="468">
        <v>72</v>
      </c>
      <c r="B73" s="584" t="s">
        <v>2026</v>
      </c>
      <c r="C73" s="584" t="str">
        <f>INDEX([2]Translations!$B:$B,MATCH(A73,[2]Translations!$A:$A,0))</f>
        <v>&lt;to be provided by Member State, if relevant&gt;</v>
      </c>
      <c r="D73" s="407" t="s">
        <v>400</v>
      </c>
    </row>
    <row r="74" spans="1:4" ht="15.75" x14ac:dyDescent="0.25">
      <c r="A74" s="468">
        <v>73</v>
      </c>
      <c r="B74" s="500" t="s">
        <v>1264</v>
      </c>
      <c r="C74" s="594" t="str">
        <f>INDEX([2]Translations!$B:$B,MATCH(A74,[2]Translations!$A:$A,0))</f>
        <v>Further guidance as provided by the Member State:</v>
      </c>
      <c r="D74" s="407" t="s">
        <v>401</v>
      </c>
    </row>
    <row r="75" spans="1:4" ht="15.75" thickBot="1" x14ac:dyDescent="0.3">
      <c r="A75" s="468">
        <v>74</v>
      </c>
      <c r="B75" t="s">
        <v>1265</v>
      </c>
      <c r="C75" t="str">
        <f>INDEX([2]Translations!$B:$B,MATCH(A75,[2]Translations!$A:$A,0))</f>
        <v xml:space="preserve">&lt;&lt;&lt; Click here to proceed to next sheet &gt;&gt;&gt; </v>
      </c>
      <c r="D75" s="407" t="s">
        <v>850</v>
      </c>
    </row>
    <row r="76" spans="1:4" ht="25.5" x14ac:dyDescent="0.25">
      <c r="A76" s="468">
        <v>75</v>
      </c>
      <c r="B76" s="454" t="s">
        <v>2039</v>
      </c>
      <c r="C76" s="454" t="str">
        <f>INDEX([2]Translations!$B:$B,MATCH(A76,[2]Translations!$A:$A,0))</f>
        <v>A. 
MMP versions</v>
      </c>
      <c r="D76" s="407" t="s">
        <v>402</v>
      </c>
    </row>
    <row r="77" spans="1:4" ht="18" x14ac:dyDescent="0.25">
      <c r="A77" s="468">
        <v>76</v>
      </c>
      <c r="B77" s="421" t="s">
        <v>1266</v>
      </c>
      <c r="C77" s="421" t="str">
        <f>INDEX([2]Translations!$B:$B,MATCH(A77,[2]Translations!$A:$A,0))</f>
        <v>Monitoring Methodology Plan versions</v>
      </c>
      <c r="D77" s="407" t="s">
        <v>403</v>
      </c>
    </row>
    <row r="78" spans="1:4" ht="15.75" x14ac:dyDescent="0.25">
      <c r="A78" s="468">
        <v>77</v>
      </c>
      <c r="B78" s="456" t="s">
        <v>1267</v>
      </c>
      <c r="C78" s="599" t="str">
        <f>INDEX([2]Translations!$B:$B,MATCH(A78,[2]Translations!$A:$A,0))</f>
        <v>List of monitoring methodology plan versions</v>
      </c>
      <c r="D78" s="407" t="s">
        <v>404</v>
      </c>
    </row>
    <row r="79" spans="1:4" ht="33.75" x14ac:dyDescent="0.25">
      <c r="A79" s="468">
        <v>78</v>
      </c>
      <c r="B79" s="509" t="s">
        <v>1268</v>
      </c>
      <c r="C79" s="597" t="str">
        <f>INDEX([2]Translations!$B:$B,MATCH(A79,[2]Translations!$A:$A,0))</f>
        <v>This sheet is used for tracking the actual version of the monitoring methodology plan. Each version of the monitoring plan should have a unique version number, and a reference date.</v>
      </c>
      <c r="D79" s="407" t="s">
        <v>405</v>
      </c>
    </row>
    <row r="80" spans="1:4" ht="56.25" x14ac:dyDescent="0.25">
      <c r="A80" s="468">
        <v>79</v>
      </c>
      <c r="B80" s="509" t="s">
        <v>1269</v>
      </c>
      <c r="C80" s="597" t="str">
        <f>INDEX([2]Translations!$B:$B,MATCH(A80,[2]Translations!$A:$A,0))</f>
        <v>Depending on the requirements of the Member State, it is possible that the document is exchanged between competent authority and operator with various updates, or that the operator alone keeps track of the versions. In any case, the operator should keep in his files a copy of each version of the monitoring methodology plan.</v>
      </c>
      <c r="D80" s="407" t="s">
        <v>406</v>
      </c>
    </row>
    <row r="81" spans="1:4" ht="45" x14ac:dyDescent="0.25">
      <c r="A81" s="468">
        <v>80</v>
      </c>
      <c r="B81" s="509" t="s">
        <v>1270</v>
      </c>
      <c r="C81" s="597" t="str">
        <f>INDEX([2]Translations!$B:$B,MATCH(A81,[2]Translations!$A:$A,0))</f>
        <v>The status of the monitoring methodology plan at the reference date should be described in the "status" column. Possible status types include "submitted to verifier", "assessed by verifier", "submitted to the competent authority (CA)", "returned with remarks", "approved by the CA", "working draft" etc.</v>
      </c>
      <c r="D81" s="407" t="s">
        <v>407</v>
      </c>
    </row>
    <row r="82" spans="1:4" ht="22.5" x14ac:dyDescent="0.25">
      <c r="A82" s="468">
        <v>81</v>
      </c>
      <c r="B82" s="509" t="s">
        <v>1271</v>
      </c>
      <c r="C82" s="597" t="str">
        <f>INDEX([2]Translations!$B:$B,MATCH(A82,[2]Translations!$A:$A,0))</f>
        <v>In the "date of application" column, the date as of which the monitoring methodology as described in the plan applies, if applicable.</v>
      </c>
      <c r="D82" s="407" t="s">
        <v>408</v>
      </c>
    </row>
    <row r="83" spans="1:4" ht="38.25" x14ac:dyDescent="0.25">
      <c r="A83" s="468">
        <v>82</v>
      </c>
      <c r="B83" s="510" t="s">
        <v>1272</v>
      </c>
      <c r="C83" s="595" t="str">
        <f>INDEX([2]Translations!$B:$B,MATCH(A83,[2]Translations!$A:$A,0))</f>
        <v>At several occasions this document makes reference to external files. Please note that any information contained in such still forms an integral part of the monitoring methodology plan.</v>
      </c>
      <c r="D83" s="407" t="s">
        <v>409</v>
      </c>
    </row>
    <row r="84" spans="1:4" x14ac:dyDescent="0.25">
      <c r="A84" s="468">
        <v>83</v>
      </c>
      <c r="B84" s="422" t="s">
        <v>1273</v>
      </c>
      <c r="C84" s="422" t="str">
        <f>INDEX([2]Translations!$B:$B,MATCH(A84,[2]Translations!$A:$A,0))</f>
        <v>Version no.</v>
      </c>
      <c r="D84" s="407" t="s">
        <v>410</v>
      </c>
    </row>
    <row r="85" spans="1:4" x14ac:dyDescent="0.25">
      <c r="A85" s="468">
        <v>84</v>
      </c>
      <c r="B85" s="423" t="s">
        <v>1274</v>
      </c>
      <c r="C85" s="423" t="str">
        <f>INDEX([2]Translations!$B:$B,MATCH(A85,[2]Translations!$A:$A,0))</f>
        <v>Reference date</v>
      </c>
      <c r="D85" s="407" t="s">
        <v>411</v>
      </c>
    </row>
    <row r="86" spans="1:4" x14ac:dyDescent="0.25">
      <c r="A86" s="468">
        <v>85</v>
      </c>
      <c r="B86" s="508" t="s">
        <v>1275</v>
      </c>
      <c r="C86" s="596" t="str">
        <f>INDEX([2]Translations!$B:$B,MATCH(A86,[2]Translations!$A:$A,0))</f>
        <v>Status at reference date</v>
      </c>
      <c r="D86" s="407" t="s">
        <v>412</v>
      </c>
    </row>
    <row r="87" spans="1:4" x14ac:dyDescent="0.25">
      <c r="A87" s="468">
        <v>86</v>
      </c>
      <c r="B87" s="423" t="s">
        <v>1276</v>
      </c>
      <c r="C87" s="423" t="str">
        <f>INDEX([2]Translations!$B:$B,MATCH(A87,[2]Translations!$A:$A,0))</f>
        <v>Date of application</v>
      </c>
      <c r="D87" s="407" t="s">
        <v>413</v>
      </c>
    </row>
    <row r="88" spans="1:4" ht="64.5" thickBot="1" x14ac:dyDescent="0.3">
      <c r="A88" s="468">
        <v>87</v>
      </c>
      <c r="B88" s="508" t="s">
        <v>1277</v>
      </c>
      <c r="C88" s="596" t="str">
        <f>INDEX([2]Translations!$B:$B,MATCH(A88,[2]Translations!$A:$A,0))</f>
        <v>Chapters where modifications have been made. 
Brief explanation of changes</v>
      </c>
      <c r="D88" s="407" t="s">
        <v>414</v>
      </c>
    </row>
    <row r="89" spans="1:4" ht="25.5" x14ac:dyDescent="0.25">
      <c r="A89" s="468">
        <v>88</v>
      </c>
      <c r="B89" s="454" t="s">
        <v>2040</v>
      </c>
      <c r="C89" s="454" t="str">
        <f>INDEX([2]Translations!$B:$B,MATCH(A89,[2]Translations!$A:$A,0))</f>
        <v>B. 
InstData</v>
      </c>
      <c r="D89" s="407" t="s">
        <v>415</v>
      </c>
    </row>
    <row r="90" spans="1:4" ht="18" x14ac:dyDescent="0.25">
      <c r="A90" s="468">
        <v>89</v>
      </c>
      <c r="B90" s="421" t="s">
        <v>1278</v>
      </c>
      <c r="C90" s="421" t="str">
        <f>INDEX([2]Translations!$B:$B,MATCH(A90,[2]Translations!$A:$A,0))</f>
        <v>INSTALLATION DATA</v>
      </c>
      <c r="D90" s="407" t="s">
        <v>416</v>
      </c>
    </row>
    <row r="91" spans="1:4" ht="15.75" x14ac:dyDescent="0.25">
      <c r="A91" s="468">
        <v>90</v>
      </c>
      <c r="B91" s="456" t="s">
        <v>1279</v>
      </c>
      <c r="C91" s="599" t="str">
        <f>INDEX([2]Translations!$B:$B,MATCH(A91,[2]Translations!$A:$A,0))</f>
        <v>Identification of the Installation</v>
      </c>
      <c r="D91" s="407" t="s">
        <v>417</v>
      </c>
    </row>
    <row r="92" spans="1:4" x14ac:dyDescent="0.25">
      <c r="A92" s="468">
        <v>91</v>
      </c>
      <c r="B92" s="424" t="s">
        <v>1280</v>
      </c>
      <c r="C92" s="424" t="str">
        <f>INDEX([2]Translations!$B:$B,MATCH(A92,[2]Translations!$A:$A,0))</f>
        <v>Consent to use the data contained in this file</v>
      </c>
      <c r="D92" s="407" t="s">
        <v>418</v>
      </c>
    </row>
    <row r="93" spans="1:4" ht="102" x14ac:dyDescent="0.25">
      <c r="A93" s="468">
        <v>92</v>
      </c>
      <c r="B93" s="510" t="s">
        <v>1281</v>
      </c>
      <c r="C93" s="595" t="str">
        <f>INDEX([2]Translations!$B:$B,MATCH(A93,[2]Translations!$A:$A,0))</f>
        <v>The information contained in this file will be used by the competent authority for determining the free allocation pursuant to Article 10a of the EU ETS Directive, and by the European Commission for updating benchmark values. Furthermore this information might be notified to the European Commission in part or as a whole, if requested so, for the purpose of scrutinizing the national implementation measures pursuant to Article 11(1) of the EU ETS Directive.</v>
      </c>
      <c r="D93" s="407" t="s">
        <v>419</v>
      </c>
    </row>
    <row r="94" spans="1:4" ht="25.5" x14ac:dyDescent="0.25">
      <c r="A94" s="468">
        <v>93</v>
      </c>
      <c r="B94" s="510" t="s">
        <v>1282</v>
      </c>
      <c r="C94" s="595" t="str">
        <f>INDEX([2]Translations!$B:$B,MATCH(A94,[2]Translations!$A:$A,0))</f>
        <v>Please confirm consent to use information contained in this monitoring methodology plan.</v>
      </c>
      <c r="D94" s="407" t="s">
        <v>420</v>
      </c>
    </row>
    <row r="95" spans="1:4" x14ac:dyDescent="0.25">
      <c r="A95" s="468">
        <v>94</v>
      </c>
      <c r="B95" s="424" t="s">
        <v>1283</v>
      </c>
      <c r="C95" s="424" t="str">
        <f>INDEX([2]Translations!$B:$B,MATCH(A95,[2]Translations!$A:$A,0))</f>
        <v>About the operator</v>
      </c>
      <c r="D95" s="407" t="s">
        <v>421</v>
      </c>
    </row>
    <row r="96" spans="1:4" x14ac:dyDescent="0.2">
      <c r="A96" s="468">
        <v>95</v>
      </c>
      <c r="B96" s="426" t="s">
        <v>1284</v>
      </c>
      <c r="C96" s="602" t="str">
        <f>INDEX([2]Translations!$B:$B,MATCH(A96,[2]Translations!$A:$A,0))</f>
        <v>Operator Name</v>
      </c>
      <c r="D96" s="407" t="s">
        <v>422</v>
      </c>
    </row>
    <row r="97" spans="1:4" x14ac:dyDescent="0.2">
      <c r="A97" s="468">
        <v>96</v>
      </c>
      <c r="B97" s="426" t="s">
        <v>1285</v>
      </c>
      <c r="C97" s="602" t="str">
        <f>INDEX([2]Translations!$B:$B,MATCH(A97,[2]Translations!$A:$A,0))</f>
        <v>Member State</v>
      </c>
      <c r="D97" s="407" t="s">
        <v>423</v>
      </c>
    </row>
    <row r="98" spans="1:4" x14ac:dyDescent="0.2">
      <c r="A98" s="468">
        <v>97</v>
      </c>
      <c r="B98" s="426" t="s">
        <v>1286</v>
      </c>
      <c r="C98" s="602" t="str">
        <f>INDEX([2]Translations!$B:$B,MATCH(A98,[2]Translations!$A:$A,0))</f>
        <v>Emissions trading permit number</v>
      </c>
      <c r="D98" s="407" t="s">
        <v>424</v>
      </c>
    </row>
    <row r="99" spans="1:4" x14ac:dyDescent="0.25">
      <c r="A99" s="468">
        <v>98</v>
      </c>
      <c r="B99" s="515" t="s">
        <v>1287</v>
      </c>
      <c r="C99" s="601" t="str">
        <f>INDEX([2]Translations!$B:$B,MATCH(A99,[2]Translations!$A:$A,0))</f>
        <v>member state/CA prefix</v>
      </c>
      <c r="D99" s="407" t="s">
        <v>425</v>
      </c>
    </row>
    <row r="100" spans="1:4" x14ac:dyDescent="0.2">
      <c r="A100" s="468">
        <v>99</v>
      </c>
      <c r="B100" s="426" t="s">
        <v>1288</v>
      </c>
      <c r="C100" s="602" t="str">
        <f>INDEX([2]Translations!$B:$B,MATCH(A100,[2]Translations!$A:$A,0))</f>
        <v>Competent Authority</v>
      </c>
      <c r="D100" s="407" t="s">
        <v>426</v>
      </c>
    </row>
    <row r="101" spans="1:4" x14ac:dyDescent="0.25">
      <c r="A101" s="468">
        <v>100</v>
      </c>
      <c r="B101" s="424" t="s">
        <v>1289</v>
      </c>
      <c r="C101" s="424" t="str">
        <f>INDEX([2]Translations!$B:$B,MATCH(A101,[2]Translations!$A:$A,0))</f>
        <v>About your installation</v>
      </c>
      <c r="D101" s="407" t="s">
        <v>427</v>
      </c>
    </row>
    <row r="102" spans="1:4" x14ac:dyDescent="0.25">
      <c r="A102" s="468">
        <v>101</v>
      </c>
      <c r="B102" s="128" t="s">
        <v>1290</v>
      </c>
      <c r="C102" s="128" t="str">
        <f>INDEX([2]Translations!$B:$B,MATCH(A102,[2]Translations!$A:$A,0))</f>
        <v>Name of the installation and the site on which it is located:</v>
      </c>
      <c r="D102" s="407" t="s">
        <v>428</v>
      </c>
    </row>
    <row r="103" spans="1:4" x14ac:dyDescent="0.2">
      <c r="A103" s="468">
        <v>102</v>
      </c>
      <c r="B103" s="511" t="s">
        <v>1291</v>
      </c>
      <c r="C103" s="600" t="str">
        <f>INDEX([2]Translations!$B:$B,MATCH(A103,[2]Translations!$A:$A,0))</f>
        <v>Site name:</v>
      </c>
      <c r="D103" s="407" t="s">
        <v>430</v>
      </c>
    </row>
    <row r="104" spans="1:4" x14ac:dyDescent="0.2">
      <c r="A104" s="468">
        <v>103</v>
      </c>
      <c r="B104" s="511" t="s">
        <v>1292</v>
      </c>
      <c r="C104" s="600" t="str">
        <f>INDEX([2]Translations!$B:$B,MATCH(A104,[2]Translations!$A:$A,0))</f>
        <v>Registry ID of the installation (as in NIMs):</v>
      </c>
      <c r="D104" s="407" t="s">
        <v>431</v>
      </c>
    </row>
    <row r="105" spans="1:4" ht="22.5" x14ac:dyDescent="0.25">
      <c r="A105" s="468">
        <v>104</v>
      </c>
      <c r="B105" s="127" t="s">
        <v>1293</v>
      </c>
      <c r="C105" s="604" t="str">
        <f>INDEX([2]Translations!$B:$B,MATCH(A105,[2]Translations!$A:$A,0))</f>
        <v>This is usually a natural number, i.e. a code different from the Permit identifier used in the Registry (EUTL).</v>
      </c>
      <c r="D105" s="407" t="s">
        <v>432</v>
      </c>
    </row>
    <row r="106" spans="1:4" ht="33.75" x14ac:dyDescent="0.25">
      <c r="A106" s="468">
        <v>105</v>
      </c>
      <c r="B106" s="127" t="s">
        <v>1294</v>
      </c>
      <c r="C106" s="604" t="str">
        <f>INDEX([2]Translations!$B:$B,MATCH(A106,[2]Translations!$A:$A,0))</f>
        <v xml:space="preserve">For example, if the Registry ID is BE000000000123456, please enter here 123456. Together with the Member State selected under (c), this Registry ID (unique ID) will be displayed automatically in (f) below. </v>
      </c>
      <c r="D106" s="407" t="s">
        <v>433</v>
      </c>
    </row>
    <row r="107" spans="1:4" x14ac:dyDescent="0.2">
      <c r="A107" s="468">
        <v>106</v>
      </c>
      <c r="B107" s="511" t="s">
        <v>1295</v>
      </c>
      <c r="C107" s="600" t="str">
        <f>INDEX([2]Translations!$B:$B,MATCH(A107,[2]Translations!$A:$A,0))</f>
        <v>Unique ID:</v>
      </c>
      <c r="D107" s="407" t="s">
        <v>434</v>
      </c>
    </row>
    <row r="108" spans="1:4" x14ac:dyDescent="0.25">
      <c r="A108" s="468">
        <v>107</v>
      </c>
      <c r="B108" s="425" t="s">
        <v>1296</v>
      </c>
      <c r="C108" s="425" t="str">
        <f>INDEX([2]Translations!$B:$B,MATCH(A108,[2]Translations!$A:$A,0))</f>
        <v>Include any Member State specific guidance on naming of installations.</v>
      </c>
      <c r="D108" s="407" t="s">
        <v>435</v>
      </c>
    </row>
    <row r="109" spans="1:4" x14ac:dyDescent="0.2">
      <c r="A109" s="468">
        <v>108</v>
      </c>
      <c r="B109" s="426" t="s">
        <v>1297</v>
      </c>
      <c r="C109" s="602" t="str">
        <f>INDEX([2]Translations!$B:$B,MATCH(A109,[2]Translations!$A:$A,0))</f>
        <v>Address / location of the site of the installation:</v>
      </c>
      <c r="D109" s="407" t="s">
        <v>436</v>
      </c>
    </row>
    <row r="110" spans="1:4" x14ac:dyDescent="0.2">
      <c r="A110" s="468">
        <v>109</v>
      </c>
      <c r="B110" s="511" t="s">
        <v>1298</v>
      </c>
      <c r="C110" s="600" t="str">
        <f>INDEX([2]Translations!$B:$B,MATCH(A110,[2]Translations!$A:$A,0))</f>
        <v>Address Line 1:</v>
      </c>
      <c r="D110" s="407" t="s">
        <v>437</v>
      </c>
    </row>
    <row r="111" spans="1:4" x14ac:dyDescent="0.2">
      <c r="A111" s="468">
        <v>110</v>
      </c>
      <c r="B111" s="511" t="s">
        <v>1299</v>
      </c>
      <c r="C111" s="600" t="str">
        <f>INDEX([2]Translations!$B:$B,MATCH(A111,[2]Translations!$A:$A,0))</f>
        <v>Address Line 2:</v>
      </c>
      <c r="D111" s="407" t="s">
        <v>438</v>
      </c>
    </row>
    <row r="112" spans="1:4" x14ac:dyDescent="0.2">
      <c r="A112" s="468">
        <v>111</v>
      </c>
      <c r="B112" s="511" t="s">
        <v>1300</v>
      </c>
      <c r="C112" s="600" t="str">
        <f>INDEX([2]Translations!$B:$B,MATCH(A112,[2]Translations!$A:$A,0))</f>
        <v>City:</v>
      </c>
      <c r="D112" s="407" t="s">
        <v>439</v>
      </c>
    </row>
    <row r="113" spans="1:4" x14ac:dyDescent="0.2">
      <c r="A113" s="468">
        <v>112</v>
      </c>
      <c r="B113" s="511" t="s">
        <v>1301</v>
      </c>
      <c r="C113" s="600" t="str">
        <f>INDEX([2]Translations!$B:$B,MATCH(A113,[2]Translations!$A:$A,0))</f>
        <v>State/Province/Region:</v>
      </c>
      <c r="D113" s="407" t="s">
        <v>440</v>
      </c>
    </row>
    <row r="114" spans="1:4" x14ac:dyDescent="0.2">
      <c r="A114" s="468">
        <v>113</v>
      </c>
      <c r="B114" s="511" t="s">
        <v>1302</v>
      </c>
      <c r="C114" s="600" t="str">
        <f>INDEX([2]Translations!$B:$B,MATCH(A114,[2]Translations!$A:$A,0))</f>
        <v>Postcode/ZIP:</v>
      </c>
      <c r="D114" s="407" t="s">
        <v>441</v>
      </c>
    </row>
    <row r="115" spans="1:4" x14ac:dyDescent="0.2">
      <c r="A115" s="468">
        <v>114</v>
      </c>
      <c r="B115" s="511" t="s">
        <v>1303</v>
      </c>
      <c r="C115" s="600" t="str">
        <f>INDEX([2]Translations!$B:$B,MATCH(A115,[2]Translations!$A:$A,0))</f>
        <v>Country:</v>
      </c>
      <c r="D115" s="407" t="s">
        <v>442</v>
      </c>
    </row>
    <row r="116" spans="1:4" x14ac:dyDescent="0.25">
      <c r="A116" s="468">
        <v>115</v>
      </c>
      <c r="B116" s="425" t="s">
        <v>1304</v>
      </c>
      <c r="C116" s="425" t="str">
        <f>INDEX([2]Translations!$B:$B,MATCH(A116,[2]Translations!$A:$A,0))</f>
        <v>Include any Member State specific guidance regarding grid references.</v>
      </c>
      <c r="D116" s="407" t="s">
        <v>443</v>
      </c>
    </row>
    <row r="117" spans="1:4" x14ac:dyDescent="0.25">
      <c r="A117" s="468">
        <v>116</v>
      </c>
      <c r="B117" s="424" t="s">
        <v>1305</v>
      </c>
      <c r="C117" s="424" t="str">
        <f>INDEX([2]Translations!$B:$B,MATCH(A117,[2]Translations!$A:$A,0))</f>
        <v xml:space="preserve">Contact details </v>
      </c>
      <c r="D117" s="407" t="s">
        <v>444</v>
      </c>
    </row>
    <row r="118" spans="1:4" x14ac:dyDescent="0.25">
      <c r="A118" s="468">
        <v>117</v>
      </c>
      <c r="B118" s="513" t="s">
        <v>1306</v>
      </c>
      <c r="C118" s="603" t="str">
        <f>INDEX([2]Translations!$B:$B,MATCH(A118,[2]Translations!$A:$A,0))</f>
        <v>Who can we contact about your monitoring methodology plan?</v>
      </c>
      <c r="D118" s="407" t="s">
        <v>445</v>
      </c>
    </row>
    <row r="119" spans="1:4" ht="33.75" x14ac:dyDescent="0.25">
      <c r="A119" s="468">
        <v>118</v>
      </c>
      <c r="B119" s="127" t="s">
        <v>1307</v>
      </c>
      <c r="C119" s="604" t="str">
        <f>INDEX([2]Translations!$B:$B,MATCH(A119,[2]Translations!$A:$A,0))</f>
        <v xml:space="preserve">It will help us to have someone who we can contact directly with any questions about your monitoring methodology plan. The persons you name should have the authority to act on behalf of the operator. </v>
      </c>
      <c r="D119" s="407" t="s">
        <v>446</v>
      </c>
    </row>
    <row r="120" spans="1:4" x14ac:dyDescent="0.25">
      <c r="A120" s="468">
        <v>119</v>
      </c>
      <c r="B120" s="513" t="s">
        <v>1308</v>
      </c>
      <c r="C120" s="603" t="str">
        <f>INDEX([2]Translations!$B:$B,MATCH(A120,[2]Translations!$A:$A,0))</f>
        <v>Primary contact:</v>
      </c>
      <c r="D120" s="407" t="s">
        <v>447</v>
      </c>
    </row>
    <row r="121" spans="1:4" x14ac:dyDescent="0.25">
      <c r="A121" s="468">
        <v>120</v>
      </c>
      <c r="B121" s="513" t="s">
        <v>1309</v>
      </c>
      <c r="C121" s="603" t="str">
        <f>INDEX([2]Translations!$B:$B,MATCH(A121,[2]Translations!$A:$A,0))</f>
        <v>Title:</v>
      </c>
      <c r="D121" s="407" t="s">
        <v>449</v>
      </c>
    </row>
    <row r="122" spans="1:4" x14ac:dyDescent="0.25">
      <c r="A122" s="468">
        <v>121</v>
      </c>
      <c r="B122" s="513" t="s">
        <v>1310</v>
      </c>
      <c r="C122" s="603" t="str">
        <f>INDEX([2]Translations!$B:$B,MATCH(A122,[2]Translations!$A:$A,0))</f>
        <v>First Name:</v>
      </c>
      <c r="D122" s="407" t="s">
        <v>450</v>
      </c>
    </row>
    <row r="123" spans="1:4" x14ac:dyDescent="0.25">
      <c r="A123" s="468">
        <v>122</v>
      </c>
      <c r="B123" s="513" t="s">
        <v>1311</v>
      </c>
      <c r="C123" s="603" t="str">
        <f>INDEX([2]Translations!$B:$B,MATCH(A123,[2]Translations!$A:$A,0))</f>
        <v>Surname:</v>
      </c>
      <c r="D123" s="407" t="s">
        <v>451</v>
      </c>
    </row>
    <row r="124" spans="1:4" x14ac:dyDescent="0.25">
      <c r="A124" s="468">
        <v>123</v>
      </c>
      <c r="B124" s="513" t="s">
        <v>1312</v>
      </c>
      <c r="C124" s="603" t="str">
        <f>INDEX([2]Translations!$B:$B,MATCH(A124,[2]Translations!$A:$A,0))</f>
        <v>Job title:</v>
      </c>
      <c r="D124" s="407" t="s">
        <v>452</v>
      </c>
    </row>
    <row r="125" spans="1:4" x14ac:dyDescent="0.25">
      <c r="A125" s="468">
        <v>124</v>
      </c>
      <c r="B125" s="513" t="s">
        <v>1313</v>
      </c>
      <c r="C125" s="603" t="str">
        <f>INDEX([2]Translations!$B:$B,MATCH(A125,[2]Translations!$A:$A,0))</f>
        <v>Organisation name (if different from the operator):</v>
      </c>
      <c r="D125" s="407" t="s">
        <v>453</v>
      </c>
    </row>
    <row r="126" spans="1:4" x14ac:dyDescent="0.25">
      <c r="A126" s="468">
        <v>125</v>
      </c>
      <c r="B126" s="513" t="s">
        <v>1314</v>
      </c>
      <c r="C126" s="603" t="str">
        <f>INDEX([2]Translations!$B:$B,MATCH(A126,[2]Translations!$A:$A,0))</f>
        <v>Telephone number:</v>
      </c>
      <c r="D126" s="407" t="s">
        <v>454</v>
      </c>
    </row>
    <row r="127" spans="1:4" x14ac:dyDescent="0.25">
      <c r="A127" s="468">
        <v>126</v>
      </c>
      <c r="B127" s="513" t="s">
        <v>1315</v>
      </c>
      <c r="C127" s="603" t="str">
        <f>INDEX([2]Translations!$B:$B,MATCH(A127,[2]Translations!$A:$A,0))</f>
        <v>Email address:</v>
      </c>
      <c r="D127" s="407" t="s">
        <v>455</v>
      </c>
    </row>
    <row r="128" spans="1:4" ht="15.75" thickBot="1" x14ac:dyDescent="0.3">
      <c r="A128" s="468">
        <v>127</v>
      </c>
      <c r="B128" s="513" t="s">
        <v>1316</v>
      </c>
      <c r="C128" s="603" t="str">
        <f>INDEX([2]Translations!$B:$B,MATCH(A128,[2]Translations!$A:$A,0))</f>
        <v>Alternative contact:</v>
      </c>
      <c r="D128" s="407" t="s">
        <v>448</v>
      </c>
    </row>
    <row r="129" spans="1:4" ht="25.5" x14ac:dyDescent="0.25">
      <c r="A129" s="468">
        <v>128</v>
      </c>
      <c r="B129" s="454" t="s">
        <v>2041</v>
      </c>
      <c r="C129" s="454" t="str">
        <f>INDEX([2]Translations!$B:$B,MATCH(A129,[2]Translations!$A:$A,0))</f>
        <v>C. 
InstDescription</v>
      </c>
      <c r="D129" s="407" t="s">
        <v>456</v>
      </c>
    </row>
    <row r="130" spans="1:4" x14ac:dyDescent="0.25">
      <c r="A130" s="468">
        <v>129</v>
      </c>
      <c r="B130" t="s">
        <v>1317</v>
      </c>
      <c r="C130" t="str">
        <f>INDEX([2]Translations!$B:$B,MATCH(A130,[2]Translations!$A:$A,0))</f>
        <v>List of sub-installations</v>
      </c>
      <c r="D130" s="407" t="s">
        <v>460</v>
      </c>
    </row>
    <row r="131" spans="1:4" x14ac:dyDescent="0.25">
      <c r="A131" s="468">
        <v>130</v>
      </c>
      <c r="B131" t="s">
        <v>1318</v>
      </c>
      <c r="C131" t="str">
        <f>INDEX([2]Translations!$B:$B,MATCH(A131,[2]Translations!$A:$A,0))</f>
        <v>Description</v>
      </c>
      <c r="D131" s="407" t="s">
        <v>457</v>
      </c>
    </row>
    <row r="132" spans="1:4" x14ac:dyDescent="0.25">
      <c r="A132" s="468">
        <v>131</v>
      </c>
      <c r="B132" t="s">
        <v>1319</v>
      </c>
      <c r="C132" t="str">
        <f>INDEX([2]Translations!$B:$B,MATCH(A132,[2]Translations!$A:$A,0))</f>
        <v>Technical connections</v>
      </c>
      <c r="D132" s="407" t="s">
        <v>458</v>
      </c>
    </row>
    <row r="133" spans="1:4" ht="18" x14ac:dyDescent="0.25">
      <c r="A133" s="468">
        <v>132</v>
      </c>
      <c r="B133" s="421" t="s">
        <v>1320</v>
      </c>
      <c r="C133" s="421" t="str">
        <f>INDEX([2]Translations!$B:$B,MATCH(A133,[2]Translations!$A:$A,0))</f>
        <v>INSTALLATION DESCRIPTION</v>
      </c>
      <c r="D133" s="407" t="s">
        <v>459</v>
      </c>
    </row>
    <row r="134" spans="1:4" x14ac:dyDescent="0.25">
      <c r="A134" s="468">
        <v>133</v>
      </c>
      <c r="B134" s="424" t="s">
        <v>1321</v>
      </c>
      <c r="C134" s="424" t="str">
        <f>INDEX([2]Translations!$B:$B,MATCH(A134,[2]Translations!$A:$A,0))</f>
        <v>Product benchmark sub-installations</v>
      </c>
      <c r="D134" s="407" t="s">
        <v>461</v>
      </c>
    </row>
    <row r="135" spans="1:4" ht="33.75" x14ac:dyDescent="0.25">
      <c r="A135" s="468">
        <v>134</v>
      </c>
      <c r="B135" s="427" t="s">
        <v>1966</v>
      </c>
      <c r="C135" s="610" t="str">
        <f>INDEX([2]Translations!$B:$B,MATCH(A135,[2]Translations!$A:$A,0))</f>
        <v>For each type of product, only one sub-installation may be chosen. Similar products which are covered by the same product benchmark in Annex I of the FAR are aggregated.</v>
      </c>
      <c r="D135" s="407" t="s">
        <v>462</v>
      </c>
    </row>
    <row r="136" spans="1:4" ht="22.5" x14ac:dyDescent="0.25">
      <c r="A136" s="468">
        <v>135</v>
      </c>
      <c r="B136" s="427" t="s">
        <v>1322</v>
      </c>
      <c r="C136" s="610" t="str">
        <f>INDEX([2]Translations!$B:$B,MATCH(A136,[2]Translations!$A:$A,0))</f>
        <v>The status regarding the exposure to significant risk of carbon leakage ("CL") is based on &lt;ADD REFERENCE TO CLL ACT&gt;.</v>
      </c>
      <c r="D136" s="407" t="s">
        <v>463</v>
      </c>
    </row>
    <row r="137" spans="1:4" ht="22.5" x14ac:dyDescent="0.25">
      <c r="A137" s="468">
        <v>136</v>
      </c>
      <c r="B137" s="427" t="s">
        <v>1323</v>
      </c>
      <c r="C137" s="610" t="str">
        <f>INDEX([2]Translations!$B:$B,MATCH(A137,[2]Translations!$A:$A,0))</f>
        <v>Every sub-installation name may occur only once. Otherwise some parts of this template will not function properly.</v>
      </c>
      <c r="D137" s="407" t="s">
        <v>464</v>
      </c>
    </row>
    <row r="138" spans="1:4" ht="25.5" x14ac:dyDescent="0.25">
      <c r="A138" s="468">
        <v>137</v>
      </c>
      <c r="B138" s="428" t="s">
        <v>1324</v>
      </c>
      <c r="C138" s="428" t="str">
        <f>INDEX([2]Translations!$B:$B,MATCH(A138,[2]Translations!$A:$A,0))</f>
        <v>Please note that the correct entries here are essential for all subsequent inputs dealing with sub-installations.</v>
      </c>
      <c r="D138" s="407" t="s">
        <v>472</v>
      </c>
    </row>
    <row r="139" spans="1:4" x14ac:dyDescent="0.2">
      <c r="A139" s="468">
        <v>138</v>
      </c>
      <c r="B139" s="523" t="s">
        <v>1325</v>
      </c>
      <c r="C139" s="607" t="str">
        <f>INDEX([2]Translations!$B:$B,MATCH(A139,[2]Translations!$A:$A,0))</f>
        <v>No.</v>
      </c>
      <c r="D139" s="407" t="s">
        <v>510</v>
      </c>
    </row>
    <row r="140" spans="1:4" x14ac:dyDescent="0.2">
      <c r="A140" s="468">
        <v>139</v>
      </c>
      <c r="B140" s="522" t="s">
        <v>1326</v>
      </c>
      <c r="C140" s="606" t="str">
        <f>INDEX([2]Translations!$B:$B,MATCH(A140,[2]Translations!$A:$A,0))</f>
        <v>Product type</v>
      </c>
      <c r="D140" s="407" t="s">
        <v>465</v>
      </c>
    </row>
    <row r="141" spans="1:4" x14ac:dyDescent="0.2">
      <c r="A141" s="468">
        <v>140</v>
      </c>
      <c r="B141" s="429" t="s">
        <v>1327</v>
      </c>
      <c r="C141" s="429" t="str">
        <f>INDEX([2]Translations!$B:$B,MATCH(A141,[2]Translations!$A:$A,0))</f>
        <v>CL exposed?</v>
      </c>
      <c r="D141" s="407" t="s">
        <v>474</v>
      </c>
    </row>
    <row r="142" spans="1:4" x14ac:dyDescent="0.25">
      <c r="A142" s="468">
        <v>141</v>
      </c>
      <c r="B142" s="424" t="s">
        <v>1328</v>
      </c>
      <c r="C142" s="424" t="str">
        <f>INDEX([2]Translations!$B:$B,MATCH(A142,[2]Translations!$A:$A,0))</f>
        <v>Sub-installations with fall-back approaches</v>
      </c>
      <c r="D142" s="407" t="s">
        <v>466</v>
      </c>
    </row>
    <row r="143" spans="1:4" ht="33.75" x14ac:dyDescent="0.25">
      <c r="A143" s="468">
        <v>142</v>
      </c>
      <c r="B143" s="427" t="s">
        <v>1329</v>
      </c>
      <c r="C143" s="610" t="str">
        <f>INDEX([2]Translations!$B:$B,MATCH(A143,[2]Translations!$A:$A,0))</f>
        <v>For each type of fall-back approach, a maximum of two sub-installations may exist, one exposed to significant risk of carbon leakage, the other non-exposed.</v>
      </c>
      <c r="D143" s="407" t="s">
        <v>467</v>
      </c>
    </row>
    <row r="144" spans="1:4" ht="22.5" x14ac:dyDescent="0.25">
      <c r="A144" s="468">
        <v>143</v>
      </c>
      <c r="B144" s="427" t="s">
        <v>1330</v>
      </c>
      <c r="C144" s="610" t="str">
        <f>INDEX([2]Translations!$B:$B,MATCH(A144,[2]Translations!$A:$A,0))</f>
        <v>As an exception to that rule, for measurable heat a third sub-installation is defined for the delivery of district heating.</v>
      </c>
      <c r="D144" s="407" t="s">
        <v>468</v>
      </c>
    </row>
    <row r="145" spans="1:4" ht="21" x14ac:dyDescent="0.25">
      <c r="A145" s="468">
        <v>144</v>
      </c>
      <c r="B145" s="430" t="s">
        <v>1331</v>
      </c>
      <c r="C145" s="430" t="str">
        <f>INDEX([2]Translations!$B:$B,MATCH(A145,[2]Translations!$A:$A,0))</f>
        <v>Please select for each type of sub-installation, if it is relevant in your installation or not. Don't leave the yellow fields empty.</v>
      </c>
      <c r="D145" s="407" t="s">
        <v>469</v>
      </c>
    </row>
    <row r="146" spans="1:4" ht="22.5" x14ac:dyDescent="0.25">
      <c r="A146" s="468">
        <v>145</v>
      </c>
      <c r="B146" s="427" t="s">
        <v>1967</v>
      </c>
      <c r="C146" s="610" t="str">
        <f>INDEX([2]Translations!$B:$B,MATCH(A146,[2]Translations!$A:$A,0))</f>
        <v xml:space="preserve">Note that according to Article 10(3) of the FAR an exemption from the distinction of CL and non-CL may be granted for reporting purposes. </v>
      </c>
      <c r="D146" s="407" t="s">
        <v>470</v>
      </c>
    </row>
    <row r="147" spans="1:4" ht="22.5" x14ac:dyDescent="0.25">
      <c r="A147" s="468">
        <v>146</v>
      </c>
      <c r="B147" s="427" t="s">
        <v>1332</v>
      </c>
      <c r="C147" s="610" t="str">
        <f>INDEX([2]Translations!$B:$B,MATCH(A147,[2]Translations!$A:$A,0))</f>
        <v>This exemption is applicable if at least 95% of inputs, outputs and emissions belong to one of the "CL" or "non-CL" status.</v>
      </c>
      <c r="D147" s="407" t="s">
        <v>471</v>
      </c>
    </row>
    <row r="148" spans="1:4" x14ac:dyDescent="0.2">
      <c r="A148" s="468">
        <v>147</v>
      </c>
      <c r="B148" s="521" t="s">
        <v>1333</v>
      </c>
      <c r="C148" s="605" t="str">
        <f>INDEX([2]Translations!$B:$B,MATCH(A148,[2]Translations!$A:$A,0))</f>
        <v>Sub-installation type</v>
      </c>
      <c r="D148" s="407" t="s">
        <v>1153</v>
      </c>
    </row>
    <row r="149" spans="1:4" x14ac:dyDescent="0.2">
      <c r="A149" s="468">
        <v>148</v>
      </c>
      <c r="B149" s="521" t="s">
        <v>1334</v>
      </c>
      <c r="C149" s="605" t="str">
        <f>INDEX([2]Translations!$B:$B,MATCH(A149,[2]Translations!$A:$A,0))</f>
        <v>relevant?</v>
      </c>
      <c r="D149" s="407" t="s">
        <v>473</v>
      </c>
    </row>
    <row r="150" spans="1:4" ht="15.75" x14ac:dyDescent="0.25">
      <c r="A150" s="468">
        <v>149</v>
      </c>
      <c r="B150" s="431" t="s">
        <v>1335</v>
      </c>
      <c r="C150" s="431" t="str">
        <f>INDEX([2]Translations!$B:$B,MATCH(A150,[2]Translations!$A:$A,0))</f>
        <v>Description of the installation</v>
      </c>
      <c r="D150" s="407" t="s">
        <v>475</v>
      </c>
    </row>
    <row r="151" spans="1:4" x14ac:dyDescent="0.25">
      <c r="A151" s="468">
        <v>150</v>
      </c>
      <c r="B151" s="432" t="s">
        <v>1336</v>
      </c>
      <c r="C151" s="609" t="str">
        <f>INDEX([2]Translations!$B:$B,MATCH(A151,[2]Translations!$A:$A,0))</f>
        <v>Description of the installation including its main processes</v>
      </c>
      <c r="D151" s="407" t="s">
        <v>476</v>
      </c>
    </row>
    <row r="152" spans="1:4" ht="33.75" x14ac:dyDescent="0.25">
      <c r="A152" s="468">
        <v>151</v>
      </c>
      <c r="B152" s="427" t="s">
        <v>1968</v>
      </c>
      <c r="C152" s="610" t="str">
        <f>INDEX([2]Translations!$B:$B,MATCH(A152,[2]Translations!$A:$A,0))</f>
        <v xml:space="preserve">If the description pursuant to section 1(c) of Annex VI of the FAR exceeds the space provided here, please refer to an attached document file (and then please list exact file name here). </v>
      </c>
      <c r="D152" s="407" t="s">
        <v>477</v>
      </c>
    </row>
    <row r="153" spans="1:4" x14ac:dyDescent="0.25">
      <c r="A153" s="468">
        <v>152</v>
      </c>
      <c r="B153" s="432" t="s">
        <v>1337</v>
      </c>
      <c r="C153" s="609" t="str">
        <f>INDEX([2]Translations!$B:$B,MATCH(A153,[2]Translations!$A:$A,0))</f>
        <v>Reference to the latest approved monitoring plan:</v>
      </c>
      <c r="D153" s="407" t="s">
        <v>478</v>
      </c>
    </row>
    <row r="154" spans="1:4" ht="33.75" x14ac:dyDescent="0.25">
      <c r="A154" s="468">
        <v>153</v>
      </c>
      <c r="B154" s="127" t="s">
        <v>1969</v>
      </c>
      <c r="C154" s="604" t="str">
        <f>INDEX([2]Translations!$B:$B,MATCH(A154,[2]Translations!$A:$A,0))</f>
        <v>Please provide a reference to the monitoring plan in accordance with the M&amp;R Regulation where all emission sources are listed as required by section 1(c) of Annex VI of the FAR).</v>
      </c>
      <c r="D154" s="407" t="s">
        <v>479</v>
      </c>
    </row>
    <row r="155" spans="1:4" x14ac:dyDescent="0.25">
      <c r="A155" s="468">
        <v>154</v>
      </c>
      <c r="B155" s="432" t="s">
        <v>1338</v>
      </c>
      <c r="C155" s="609" t="str">
        <f>INDEX([2]Translations!$B:$B,MATCH(A155,[2]Translations!$A:$A,0))</f>
        <v>Reference to a flow diagram:</v>
      </c>
      <c r="D155" s="407" t="s">
        <v>480</v>
      </c>
    </row>
    <row r="156" spans="1:4" ht="45" x14ac:dyDescent="0.25">
      <c r="A156" s="468">
        <v>155</v>
      </c>
      <c r="B156" s="427" t="s">
        <v>1970</v>
      </c>
      <c r="C156" s="610" t="str">
        <f>INDEX([2]Translations!$B:$B,MATCH(A156,[2]Translations!$A:$A,0))</f>
        <v>Please provide a flow diagram in accordance with section 1(d) of Annex VI of the FAR, which contains at least the following information and provide a reference (filename, date) and attach a copy when submitting this monitoring methodology plan to your competent authority.</v>
      </c>
      <c r="D156" s="407" t="s">
        <v>481</v>
      </c>
    </row>
    <row r="157" spans="1:4" ht="22.5" x14ac:dyDescent="0.25">
      <c r="A157" s="468">
        <v>156</v>
      </c>
      <c r="B157" s="427" t="s">
        <v>1339</v>
      </c>
      <c r="C157" s="610" t="str">
        <f>INDEX([2]Translations!$B:$B,MATCH(A157,[2]Translations!$A:$A,0))</f>
        <v>The technical elements of the installation, identifying emissions sources as well as heat producing and consuming units</v>
      </c>
      <c r="D157" s="407"/>
    </row>
    <row r="158" spans="1:4" ht="33.75" x14ac:dyDescent="0.25">
      <c r="A158" s="468">
        <v>157</v>
      </c>
      <c r="B158" s="427" t="s">
        <v>1340</v>
      </c>
      <c r="C158" s="610" t="str">
        <f>INDEX([2]Translations!$B:$B,MATCH(A158,[2]Translations!$A:$A,0))</f>
        <v>All energy and material flows, in particular the source streams, emission sources, measurable and non-measurable heat flows, electricity flows where relevant, and waste gases</v>
      </c>
      <c r="D158" s="407" t="s">
        <v>482</v>
      </c>
    </row>
    <row r="159" spans="1:4" x14ac:dyDescent="0.25">
      <c r="A159" s="468">
        <v>158</v>
      </c>
      <c r="B159" s="427" t="s">
        <v>1341</v>
      </c>
      <c r="C159" s="610" t="str">
        <f>INDEX([2]Translations!$B:$B,MATCH(A159,[2]Translations!$A:$A,0))</f>
        <v>The points of measurement and metering devices</v>
      </c>
      <c r="D159" s="407" t="s">
        <v>483</v>
      </c>
    </row>
    <row r="160" spans="1:4" ht="45" x14ac:dyDescent="0.25">
      <c r="A160" s="468">
        <v>159</v>
      </c>
      <c r="B160" s="427" t="s">
        <v>1342</v>
      </c>
      <c r="C160" s="610" t="str">
        <f>INDEX([2]Translations!$B:$B,MATCH(A160,[2]Translations!$A:$A,0))</f>
        <v>Boundaries of the sub-installations, including the split between sub-installation serving sectors deemed to be exposed to a significant risk of carbon leakage and sub-installations serving other sectors, based on NACE rev. 2 or PRODCOM 2010</v>
      </c>
      <c r="D160" s="407" t="s">
        <v>484</v>
      </c>
    </row>
    <row r="161" spans="1:4" ht="22.5" x14ac:dyDescent="0.25">
      <c r="A161" s="468">
        <v>160</v>
      </c>
      <c r="B161" s="127" t="s">
        <v>1343</v>
      </c>
      <c r="C161" s="604" t="str">
        <f>INDEX([2]Translations!$B:$B,MATCH(A161,[2]Translations!$A:$A,0))</f>
        <v>In more complex cases, more detailed flow diagrams should be shown for each relevant sub-installation under point (a).iii. of sheets F and G.</v>
      </c>
      <c r="D161" s="407" t="s">
        <v>485</v>
      </c>
    </row>
    <row r="162" spans="1:4" x14ac:dyDescent="0.25">
      <c r="A162" s="468">
        <v>161</v>
      </c>
      <c r="B162" s="127" t="s">
        <v>1344</v>
      </c>
      <c r="C162" s="604" t="str">
        <f>INDEX([2]Translations!$B:$B,MATCH(A162,[2]Translations!$A:$A,0))</f>
        <v>Please also include a (smaller) picture of that flow diagram in the box below.</v>
      </c>
      <c r="D162" s="407" t="s">
        <v>486</v>
      </c>
    </row>
    <row r="163" spans="1:4" ht="31.5" x14ac:dyDescent="0.25">
      <c r="A163" s="468">
        <v>162</v>
      </c>
      <c r="B163" s="431" t="s">
        <v>1345</v>
      </c>
      <c r="C163" s="431" t="str">
        <f>INDEX([2]Translations!$B:$B,MATCH(A163,[2]Translations!$A:$A,0))</f>
        <v>Connections to other EU ETS installations or non-ETS entities</v>
      </c>
      <c r="D163" s="407" t="s">
        <v>487</v>
      </c>
    </row>
    <row r="164" spans="1:4" ht="25.5" x14ac:dyDescent="0.25">
      <c r="A164" s="468">
        <v>163</v>
      </c>
      <c r="B164" s="432" t="s">
        <v>1346</v>
      </c>
      <c r="C164" s="609" t="str">
        <f>INDEX([2]Translations!$B:$B,MATCH(A164,[2]Translations!$A:$A,0))</f>
        <v>Please enter here the information relevant for identifying technical connections to your installation:</v>
      </c>
      <c r="D164" s="407" t="s">
        <v>488</v>
      </c>
    </row>
    <row r="165" spans="1:4" ht="22.5" x14ac:dyDescent="0.25">
      <c r="A165" s="468">
        <v>164</v>
      </c>
      <c r="B165" s="509" t="s">
        <v>1347</v>
      </c>
      <c r="C165" s="597" t="str">
        <f>INDEX([2]Translations!$B:$B,MATCH(A165,[2]Translations!$A:$A,0))</f>
        <v>This information is needed by the competent authority for ensuring consistency of the data provided, and for avoiding double counting of allocation data.</v>
      </c>
      <c r="D165" s="407" t="s">
        <v>489</v>
      </c>
    </row>
    <row r="166" spans="1:4" ht="22.5" x14ac:dyDescent="0.25">
      <c r="A166" s="468">
        <v>165</v>
      </c>
      <c r="B166" s="509" t="s">
        <v>1348</v>
      </c>
      <c r="C166" s="597" t="str">
        <f>INDEX([2]Translations!$B:$B,MATCH(A166,[2]Translations!$A:$A,0))</f>
        <v>Only those cases are relevant, where either measurable heat, waste gases or CO2 for the purpose of CCS activities cross the boundaries of the installation.</v>
      </c>
      <c r="D166" s="407" t="s">
        <v>490</v>
      </c>
    </row>
    <row r="167" spans="1:4" ht="22.5" x14ac:dyDescent="0.25">
      <c r="A167" s="468">
        <v>166</v>
      </c>
      <c r="B167" s="509" t="s">
        <v>1349</v>
      </c>
      <c r="C167" s="597" t="str">
        <f>INDEX([2]Translations!$B:$B,MATCH(A167,[2]Translations!$A:$A,0))</f>
        <v>"Import" here means that something enters the boundaries of the installation to which this report refers, "export" means something leaving those boundaries.</v>
      </c>
      <c r="D167" s="407" t="s">
        <v>491</v>
      </c>
    </row>
    <row r="168" spans="1:4" ht="22.5" x14ac:dyDescent="0.25">
      <c r="A168" s="468">
        <v>167</v>
      </c>
      <c r="B168" s="509" t="s">
        <v>1350</v>
      </c>
      <c r="C168" s="597" t="str">
        <f>INDEX([2]Translations!$B:$B,MATCH(A168,[2]Translations!$A:$A,0))</f>
        <v>Material and/or energy flows between sub-installations are not relevant, with the exception of heat stemming from nitric acid production.</v>
      </c>
      <c r="D168" s="407" t="s">
        <v>492</v>
      </c>
    </row>
    <row r="169" spans="1:4" x14ac:dyDescent="0.25">
      <c r="A169" s="468">
        <v>168</v>
      </c>
      <c r="B169" s="509" t="s">
        <v>1351</v>
      </c>
      <c r="C169" s="597" t="str">
        <f>INDEX([2]Translations!$B:$B,MATCH(A169,[2]Translations!$A:$A,0))</f>
        <v>Type of connection options are:</v>
      </c>
      <c r="D169" s="407" t="s">
        <v>493</v>
      </c>
    </row>
    <row r="170" spans="1:4" x14ac:dyDescent="0.25">
      <c r="A170" s="468">
        <v>169</v>
      </c>
      <c r="B170" s="509" t="s">
        <v>1352</v>
      </c>
      <c r="C170" s="597" t="str">
        <f>INDEX([2]Translations!$B:$B,MATCH(A170,[2]Translations!$A:$A,0))</f>
        <v>Measurable heat</v>
      </c>
      <c r="D170" s="407" t="s">
        <v>908</v>
      </c>
    </row>
    <row r="171" spans="1:4" x14ac:dyDescent="0.25">
      <c r="A171" s="468">
        <v>170</v>
      </c>
      <c r="B171" s="509" t="s">
        <v>1353</v>
      </c>
      <c r="C171" s="597" t="str">
        <f>INDEX([2]Translations!$B:$B,MATCH(A171,[2]Translations!$A:$A,0))</f>
        <v>Waste gas</v>
      </c>
      <c r="D171" s="407" t="s">
        <v>912</v>
      </c>
    </row>
    <row r="172" spans="1:4" x14ac:dyDescent="0.25">
      <c r="A172" s="468">
        <v>171</v>
      </c>
      <c r="B172" s="509" t="s">
        <v>1354</v>
      </c>
      <c r="C172" s="597" t="str">
        <f>INDEX([2]Translations!$B:$B,MATCH(A172,[2]Translations!$A:$A,0))</f>
        <v>transferred CO2 for geological storage (CCS)</v>
      </c>
      <c r="D172" s="407" t="s">
        <v>494</v>
      </c>
    </row>
    <row r="173" spans="1:4" x14ac:dyDescent="0.25">
      <c r="A173" s="468">
        <v>172</v>
      </c>
      <c r="B173" s="509" t="s">
        <v>1355</v>
      </c>
      <c r="C173" s="597" t="str">
        <f>INDEX([2]Translations!$B:$B,MATCH(A173,[2]Translations!$A:$A,0))</f>
        <v>transferred CO2 for use in installation (CCU)</v>
      </c>
      <c r="D173" s="407" t="s">
        <v>495</v>
      </c>
    </row>
    <row r="174" spans="1:4" ht="22.5" x14ac:dyDescent="0.25">
      <c r="A174" s="468">
        <v>173</v>
      </c>
      <c r="B174" s="427" t="s">
        <v>1971</v>
      </c>
      <c r="C174" s="610" t="str">
        <f>INDEX([2]Translations!$B:$B,MATCH(A174,[2]Translations!$A:$A,0))</f>
        <v>Intermediate products covered by product benchmarks (Sections 1.6 and 3.1(l) of Annex IV of the FAR)</v>
      </c>
      <c r="D174" s="407" t="s">
        <v>496</v>
      </c>
    </row>
    <row r="175" spans="1:4" ht="22.5" x14ac:dyDescent="0.25">
      <c r="A175" s="468">
        <v>174</v>
      </c>
      <c r="B175" s="509" t="s">
        <v>1356</v>
      </c>
      <c r="C175" s="597" t="str">
        <f>INDEX([2]Translations!$B:$B,MATCH(A175,[2]Translations!$A:$A,0))</f>
        <v>Flow direction options are (perspective of the installation to which this report refers):</v>
      </c>
      <c r="D175" s="407" t="s">
        <v>497</v>
      </c>
    </row>
    <row r="176" spans="1:4" x14ac:dyDescent="0.25">
      <c r="A176" s="468">
        <v>175</v>
      </c>
      <c r="B176" s="509" t="s">
        <v>1357</v>
      </c>
      <c r="C176" s="597" t="str">
        <f>INDEX([2]Translations!$B:$B,MATCH(A176,[2]Translations!$A:$A,0))</f>
        <v>Import (to this installation)</v>
      </c>
      <c r="D176" s="407" t="s">
        <v>498</v>
      </c>
    </row>
    <row r="177" spans="1:4" x14ac:dyDescent="0.25">
      <c r="A177" s="468">
        <v>176</v>
      </c>
      <c r="B177" s="509" t="s">
        <v>1358</v>
      </c>
      <c r="C177" s="597" t="str">
        <f>INDEX([2]Translations!$B:$B,MATCH(A177,[2]Translations!$A:$A,0))</f>
        <v>Export (from this installation)</v>
      </c>
      <c r="D177" s="407" t="s">
        <v>499</v>
      </c>
    </row>
    <row r="178" spans="1:4" x14ac:dyDescent="0.25">
      <c r="A178" s="468">
        <v>177</v>
      </c>
      <c r="B178" s="518" t="s">
        <v>1359</v>
      </c>
      <c r="C178" s="611" t="str">
        <f>INDEX([2]Translations!$B:$B,MATCH(A178,[2]Translations!$A:$A,0))</f>
        <v>Special case: Nitric acid production:</v>
      </c>
      <c r="D178" s="407" t="s">
        <v>500</v>
      </c>
    </row>
    <row r="179" spans="1:4" ht="22.5" x14ac:dyDescent="0.25">
      <c r="A179" s="468">
        <v>178</v>
      </c>
      <c r="B179" s="433" t="s">
        <v>1360</v>
      </c>
      <c r="C179" s="433" t="str">
        <f>INDEX([2]Translations!$B:$B,MATCH(A179,[2]Translations!$A:$A,0))</f>
        <v>Please select this option for identifying that your installation uses heat from nitric acid production.</v>
      </c>
      <c r="D179" s="407" t="s">
        <v>501</v>
      </c>
    </row>
    <row r="180" spans="1:4" ht="22.5" x14ac:dyDescent="0.25">
      <c r="A180" s="468">
        <v>179</v>
      </c>
      <c r="B180" s="433" t="s">
        <v>1361</v>
      </c>
      <c r="C180" s="433" t="str">
        <f>INDEX([2]Translations!$B:$B,MATCH(A180,[2]Translations!$A:$A,0))</f>
        <v>Please list this fact even if the nitric acid production is part of your own installation, not only if your installation is connected to such installation.</v>
      </c>
      <c r="D180" s="407" t="s">
        <v>502</v>
      </c>
    </row>
    <row r="181" spans="1:4" ht="22.5" x14ac:dyDescent="0.25">
      <c r="A181" s="468">
        <v>180</v>
      </c>
      <c r="B181" s="433" t="s">
        <v>1362</v>
      </c>
      <c r="C181" s="433" t="str">
        <f>INDEX([2]Translations!$B:$B,MATCH(A181,[2]Translations!$A:$A,0))</f>
        <v>This information is relevant for the heat balance (sheet "E_EnergyFlows", section II)</v>
      </c>
      <c r="D181" s="407" t="s">
        <v>503</v>
      </c>
    </row>
    <row r="182" spans="1:4" x14ac:dyDescent="0.2">
      <c r="A182" s="468">
        <v>181</v>
      </c>
      <c r="B182" s="429" t="s">
        <v>1363</v>
      </c>
      <c r="C182" s="429" t="str">
        <f>INDEX([2]Translations!$B:$B,MATCH(A182,[2]Translations!$A:$A,0))</f>
        <v>Name of installation or entity</v>
      </c>
      <c r="D182" s="407" t="s">
        <v>504</v>
      </c>
    </row>
    <row r="183" spans="1:4" x14ac:dyDescent="0.2">
      <c r="A183" s="468">
        <v>182</v>
      </c>
      <c r="B183" s="429" t="s">
        <v>1364</v>
      </c>
      <c r="C183" s="429" t="str">
        <f>INDEX([2]Translations!$B:$B,MATCH(A183,[2]Translations!$A:$A,0))</f>
        <v>Type of entity</v>
      </c>
      <c r="D183" s="407" t="s">
        <v>505</v>
      </c>
    </row>
    <row r="184" spans="1:4" x14ac:dyDescent="0.2">
      <c r="A184" s="468">
        <v>183</v>
      </c>
      <c r="B184" s="429" t="s">
        <v>1365</v>
      </c>
      <c r="C184" s="429" t="str">
        <f>INDEX([2]Translations!$B:$B,MATCH(A184,[2]Translations!$A:$A,0))</f>
        <v>Type of connection</v>
      </c>
      <c r="D184" s="407" t="s">
        <v>506</v>
      </c>
    </row>
    <row r="185" spans="1:4" x14ac:dyDescent="0.2">
      <c r="A185" s="468">
        <v>184</v>
      </c>
      <c r="B185" s="429" t="s">
        <v>1366</v>
      </c>
      <c r="C185" s="429" t="str">
        <f>INDEX([2]Translations!$B:$B,MATCH(A185,[2]Translations!$A:$A,0))</f>
        <v>Flow direction</v>
      </c>
      <c r="D185" s="407" t="s">
        <v>507</v>
      </c>
    </row>
    <row r="186" spans="1:4" ht="25.5" x14ac:dyDescent="0.25">
      <c r="A186" s="468">
        <v>185</v>
      </c>
      <c r="B186" s="432" t="s">
        <v>1367</v>
      </c>
      <c r="C186" s="609" t="str">
        <f>INDEX([2]Translations!$B:$B,MATCH(A186,[2]Translations!$A:$A,0))</f>
        <v>Please enter here further information regarding those connected installations, if relevant:</v>
      </c>
      <c r="D186" s="407" t="s">
        <v>508</v>
      </c>
    </row>
    <row r="187" spans="1:4" ht="33.75" x14ac:dyDescent="0.25">
      <c r="A187" s="468">
        <v>186</v>
      </c>
      <c r="B187" s="427" t="s">
        <v>1368</v>
      </c>
      <c r="C187" s="610" t="str">
        <f>INDEX([2]Translations!$B:$B,MATCH(A187,[2]Translations!$A:$A,0))</f>
        <v>Installation ID is mandatory if the connected installation is covered by the EU ETS, and if it has already been covered by the EU ETS before 30 June 2019 for the first allocation period, and before 30 June 2024 for the second allocation period.</v>
      </c>
      <c r="D187" s="407" t="s">
        <v>509</v>
      </c>
    </row>
    <row r="188" spans="1:4" x14ac:dyDescent="0.2">
      <c r="A188" s="468">
        <v>187</v>
      </c>
      <c r="B188" s="429" t="s">
        <v>1369</v>
      </c>
      <c r="C188" s="429" t="str">
        <f>INDEX([2]Translations!$B:$B,MATCH(A188,[2]Translations!$A:$A,0))</f>
        <v>Installation ID used in CITL</v>
      </c>
      <c r="D188" s="407" t="s">
        <v>511</v>
      </c>
    </row>
    <row r="189" spans="1:4" x14ac:dyDescent="0.2">
      <c r="A189" s="468">
        <v>188</v>
      </c>
      <c r="B189" s="429" t="s">
        <v>1370</v>
      </c>
      <c r="C189" s="429" t="str">
        <f>INDEX([2]Translations!$B:$B,MATCH(A189,[2]Translations!$A:$A,0))</f>
        <v>Name of contact person</v>
      </c>
      <c r="D189" s="407" t="s">
        <v>512</v>
      </c>
    </row>
    <row r="190" spans="1:4" x14ac:dyDescent="0.2">
      <c r="A190" s="468">
        <v>189</v>
      </c>
      <c r="B190" s="434" t="s">
        <v>1371</v>
      </c>
      <c r="C190" s="434" t="str">
        <f>INDEX([2]Translations!$B:$B,MATCH(A190,[2]Translations!$A:$A,0))</f>
        <v>(email) address</v>
      </c>
      <c r="D190" s="407" t="s">
        <v>513</v>
      </c>
    </row>
    <row r="191" spans="1:4" ht="15.75" thickBot="1" x14ac:dyDescent="0.25">
      <c r="A191" s="468">
        <v>190</v>
      </c>
      <c r="B191" s="429" t="s">
        <v>1372</v>
      </c>
      <c r="C191" s="429" t="str">
        <f>INDEX([2]Translations!$B:$B,MATCH(A191,[2]Translations!$A:$A,0))</f>
        <v>phone number</v>
      </c>
      <c r="D191" s="407" t="s">
        <v>514</v>
      </c>
    </row>
    <row r="192" spans="1:4" ht="25.5" x14ac:dyDescent="0.25">
      <c r="A192" s="468">
        <v>191</v>
      </c>
      <c r="B192" s="454" t="s">
        <v>2042</v>
      </c>
      <c r="C192" s="454" t="str">
        <f>INDEX([2]Translations!$B:$B,MATCH(A192,[2]Translations!$A:$A,0))</f>
        <v>D. 
MethProc</v>
      </c>
      <c r="D192" s="407" t="s">
        <v>515</v>
      </c>
    </row>
    <row r="193" spans="1:4" x14ac:dyDescent="0.25">
      <c r="A193" s="468">
        <v>192</v>
      </c>
      <c r="B193" t="s">
        <v>1373</v>
      </c>
      <c r="C193" t="str">
        <f>INDEX([2]Translations!$B:$B,MATCH(A193,[2]Translations!$A:$A,0))</f>
        <v>Methods at installation level</v>
      </c>
      <c r="D193" s="407" t="s">
        <v>517</v>
      </c>
    </row>
    <row r="194" spans="1:4" x14ac:dyDescent="0.25">
      <c r="A194" s="468">
        <v>193</v>
      </c>
      <c r="B194" t="s">
        <v>1374</v>
      </c>
      <c r="C194" t="str">
        <f>INDEX([2]Translations!$B:$B,MATCH(A194,[2]Translations!$A:$A,0))</f>
        <v>Procedures</v>
      </c>
      <c r="D194" s="407" t="s">
        <v>535</v>
      </c>
    </row>
    <row r="195" spans="1:4" ht="36" x14ac:dyDescent="0.25">
      <c r="A195" s="468">
        <v>194</v>
      </c>
      <c r="B195" s="421" t="s">
        <v>1375</v>
      </c>
      <c r="C195" s="421" t="str">
        <f>INDEX([2]Translations!$B:$B,MATCH(A195,[2]Translations!$A:$A,0))</f>
        <v>Methods and procedures at installation level</v>
      </c>
      <c r="D195" s="407" t="s">
        <v>516</v>
      </c>
    </row>
    <row r="196" spans="1:4" ht="51" x14ac:dyDescent="0.25">
      <c r="A196" s="468">
        <v>195</v>
      </c>
      <c r="B196" s="510" t="s">
        <v>1376</v>
      </c>
      <c r="C196" s="595" t="str">
        <f>INDEX([2]Translations!$B:$B,MATCH(A196,[2]Translations!$A:$A,0))</f>
        <v>Entries in this section are only relevant if the installation has more than one sub-installation AND any physical units are used by more than one sub-installation. If this is not the case, please proceed with section II below.</v>
      </c>
      <c r="D196" s="407" t="s">
        <v>518</v>
      </c>
    </row>
    <row r="197" spans="1:4" ht="25.5" x14ac:dyDescent="0.25">
      <c r="A197" s="468">
        <v>196</v>
      </c>
      <c r="B197" s="432" t="s">
        <v>1377</v>
      </c>
      <c r="C197" s="609" t="str">
        <f>INDEX([2]Translations!$B:$B,MATCH(A197,[2]Translations!$A:$A,0))</f>
        <v>Physical parts of installations which serve more than one sub-installation</v>
      </c>
      <c r="D197" s="407" t="s">
        <v>519</v>
      </c>
    </row>
    <row r="198" spans="1:4" ht="33.75" x14ac:dyDescent="0.25">
      <c r="A198" s="468">
        <v>197</v>
      </c>
      <c r="B198" s="427" t="s">
        <v>1972</v>
      </c>
      <c r="C198" s="610" t="str">
        <f>INDEX([2]Translations!$B:$B,MATCH(A198,[2]Translations!$A:$A,0))</f>
        <v>As required by Annex VI, section 2(b), of the FAR please list all physical parts of installations and units which serve more than one sub-installation, including heat supply systems, jointly used boilers and CHP units, etc.</v>
      </c>
      <c r="D198" s="407" t="s">
        <v>520</v>
      </c>
    </row>
    <row r="199" spans="1:4" ht="33.75" x14ac:dyDescent="0.25">
      <c r="A199" s="468">
        <v>198</v>
      </c>
      <c r="B199" s="427" t="s">
        <v>1378</v>
      </c>
      <c r="C199" s="610" t="str">
        <f>INDEX([2]Translations!$B:$B,MATCH(A199,[2]Translations!$A:$A,0))</f>
        <v>For each part or unit, please select all relevant sub-installations from the drop down lists which contains all sub-installations selected in section C.I.</v>
      </c>
      <c r="D199" s="407" t="s">
        <v>521</v>
      </c>
    </row>
    <row r="200" spans="1:4" ht="22.5" x14ac:dyDescent="0.25">
      <c r="A200" s="468">
        <v>199</v>
      </c>
      <c r="B200" s="427" t="s">
        <v>1379</v>
      </c>
      <c r="C200" s="610" t="str">
        <f>INDEX([2]Translations!$B:$B,MATCH(A200,[2]Translations!$A:$A,0))</f>
        <v>Units which only serve one sub-installation should not be listed here but described in detail in the section (a) of the relevant sub-installation in sheets F and G.</v>
      </c>
      <c r="D200" s="407" t="s">
        <v>522</v>
      </c>
    </row>
    <row r="201" spans="1:4" ht="45" x14ac:dyDescent="0.25">
      <c r="A201" s="468">
        <v>200</v>
      </c>
      <c r="B201" s="427" t="s">
        <v>1380</v>
      </c>
      <c r="C201" s="610" t="str">
        <f>INDEX([2]Translations!$B:$B,MATCH(A201,[2]Translations!$A:$A,0))</f>
        <v>For example, if a boiler produces measurable heat that is consumed by two product benchmark sub-installation, the boiler should be listed below and both sub-installations selected from the drop-down list. If the heat is consumed by only one of the two sub-installation, no entries are required here, but in sheet F.I.(a).</v>
      </c>
      <c r="D201" s="407" t="s">
        <v>523</v>
      </c>
    </row>
    <row r="202" spans="1:4" x14ac:dyDescent="0.25">
      <c r="A202" s="468">
        <v>201</v>
      </c>
      <c r="B202" s="527" t="s">
        <v>1381</v>
      </c>
      <c r="C202" s="614" t="str">
        <f>INDEX([2]Translations!$B:$B,MATCH(A202,[2]Translations!$A:$A,0))</f>
        <v>Ref.</v>
      </c>
      <c r="D202" s="407" t="s">
        <v>524</v>
      </c>
    </row>
    <row r="203" spans="1:4" x14ac:dyDescent="0.25">
      <c r="A203" s="468">
        <v>202</v>
      </c>
      <c r="B203" s="529" t="s">
        <v>1382</v>
      </c>
      <c r="C203" s="615" t="str">
        <f>INDEX([2]Translations!$B:$B,MATCH(A203,[2]Translations!$A:$A,0))</f>
        <v>Physical part of the installation or unit</v>
      </c>
      <c r="D203" s="407" t="s">
        <v>525</v>
      </c>
    </row>
    <row r="204" spans="1:4" x14ac:dyDescent="0.25">
      <c r="A204" s="468">
        <v>203</v>
      </c>
      <c r="B204" s="422" t="s">
        <v>1383</v>
      </c>
      <c r="C204" s="422" t="str">
        <f>INDEX([2]Translations!$B:$B,MATCH(A204,[2]Translations!$A:$A,0))</f>
        <v>Relevant sub-installations</v>
      </c>
      <c r="D204" s="407" t="s">
        <v>526</v>
      </c>
    </row>
    <row r="205" spans="1:4" ht="25.5" x14ac:dyDescent="0.25">
      <c r="A205" s="468">
        <v>204</v>
      </c>
      <c r="B205" s="432" t="s">
        <v>1384</v>
      </c>
      <c r="C205" s="609" t="str">
        <f>INDEX([2]Translations!$B:$B,MATCH(A205,[2]Translations!$A:$A,0))</f>
        <v>Methods to assign parts of installations and their emissions to the respective sub installations:</v>
      </c>
      <c r="D205" s="407" t="s">
        <v>527</v>
      </c>
    </row>
    <row r="206" spans="1:4" ht="33.75" x14ac:dyDescent="0.25">
      <c r="A206" s="468">
        <v>205</v>
      </c>
      <c r="B206" s="427" t="s">
        <v>1973</v>
      </c>
      <c r="C206" s="610" t="str">
        <f>INDEX([2]Translations!$B:$B,MATCH(A206,[2]Translations!$A:$A,0))</f>
        <v>As required by Annex VI, section 2(d) of the FAR, please describe for each sub-installation identified under (a) above the methods to assign parts of installations and their emissions to the respective sub-installations.</v>
      </c>
      <c r="D206" s="407" t="s">
        <v>528</v>
      </c>
    </row>
    <row r="207" spans="1:4" ht="22.5" x14ac:dyDescent="0.25">
      <c r="A207" s="468">
        <v>206</v>
      </c>
      <c r="B207" s="427" t="s">
        <v>1974</v>
      </c>
      <c r="C207" s="610" t="str">
        <f>INDEX([2]Translations!$B:$B,MATCH(A207,[2]Translations!$A:$A,0))</f>
        <v>This description should in particular take into account the provisions in section 3.2.1 of Annex VII of the FAR.</v>
      </c>
      <c r="D207" s="407" t="s">
        <v>529</v>
      </c>
    </row>
    <row r="208" spans="1:4" ht="22.5" x14ac:dyDescent="0.25">
      <c r="A208" s="468">
        <v>207</v>
      </c>
      <c r="B208" s="427" t="s">
        <v>1385</v>
      </c>
      <c r="C208" s="610" t="str">
        <f>INDEX([2]Translations!$B:$B,MATCH(A208,[2]Translations!$A:$A,0))</f>
        <v>If relevant methods are described in sufficient detail under point (a) of sheets F and G of all relevant sub-installations, please just state so here.</v>
      </c>
      <c r="D208" s="407" t="s">
        <v>530</v>
      </c>
    </row>
    <row r="209" spans="1:4" ht="22.5" x14ac:dyDescent="0.25">
      <c r="A209" s="468">
        <v>208</v>
      </c>
      <c r="B209" s="427" t="s">
        <v>1386</v>
      </c>
      <c r="C209" s="610" t="str">
        <f>INDEX([2]Translations!$B:$B,MATCH(A209,[2]Translations!$A:$A,0))</f>
        <v>If this information is provided in external files, please provide a reference to those below.</v>
      </c>
      <c r="D209" s="407" t="s">
        <v>531</v>
      </c>
    </row>
    <row r="210" spans="1:4" x14ac:dyDescent="0.25">
      <c r="A210" s="468">
        <v>209</v>
      </c>
      <c r="B210" s="134" t="s">
        <v>1387</v>
      </c>
      <c r="C210" s="619" t="str">
        <f>INDEX([2]Translations!$B:$B,MATCH(A210,[2]Translations!$A:$A,0))</f>
        <v>Reference to external files, if relevant</v>
      </c>
      <c r="D210" s="407" t="s">
        <v>846</v>
      </c>
    </row>
    <row r="211" spans="1:4" ht="25.5" x14ac:dyDescent="0.25">
      <c r="A211" s="468">
        <v>210</v>
      </c>
      <c r="B211" s="432" t="s">
        <v>1388</v>
      </c>
      <c r="C211" s="609" t="str">
        <f>INDEX([2]Translations!$B:$B,MATCH(A211,[2]Translations!$A:$A,0))</f>
        <v>Method used for ensuring that data gaps and double counting are avoided</v>
      </c>
      <c r="D211" s="407" t="s">
        <v>532</v>
      </c>
    </row>
    <row r="212" spans="1:4" ht="33.75" x14ac:dyDescent="0.25">
      <c r="A212" s="468">
        <v>211</v>
      </c>
      <c r="B212" s="427" t="s">
        <v>1975</v>
      </c>
      <c r="C212" s="610" t="str">
        <f>INDEX([2]Translations!$B:$B,MATCH(A212,[2]Translations!$A:$A,0))</f>
        <v>Please describe how it is ensured that no data gaps or double counting occurred pursuant to section 3(b) of Annex VI of the FAR and taking into consideration the provisions in Article 10(5) of the FAR.</v>
      </c>
      <c r="D212" s="407" t="s">
        <v>533</v>
      </c>
    </row>
    <row r="213" spans="1:4" ht="67.5" x14ac:dyDescent="0.25">
      <c r="A213" s="468">
        <v>212</v>
      </c>
      <c r="B213" s="435" t="s">
        <v>1976</v>
      </c>
      <c r="C213" s="435" t="str">
        <f>INDEX([2]Translations!$B:$B,MATCH(A213,[2]Translations!$A:$A,0))</f>
        <v>If there is more than one sub-installation relevant for your installation, and emissions of one source stream are determined individually for each sub-installation in sheets F or G, please compare the emissions of the annual emission report with the sum of emissions for each sub-installation. If deviations occur please describe according to section 3.2.2 of Annex VII of the FAR the method to correct the data.</v>
      </c>
      <c r="D213" s="407" t="s">
        <v>534</v>
      </c>
    </row>
    <row r="214" spans="1:4" ht="25.5" x14ac:dyDescent="0.25">
      <c r="A214" s="468">
        <v>213</v>
      </c>
      <c r="B214" s="510" t="s">
        <v>1977</v>
      </c>
      <c r="C214" s="595" t="str">
        <f>INDEX([2]Translations!$B:$B,MATCH(A214,[2]Translations!$A:$A,0))</f>
        <v>This section covers the procedures required by sections 1.(f) to (h) of Annex VI of the FAR.</v>
      </c>
      <c r="D214" s="407" t="s">
        <v>536</v>
      </c>
    </row>
    <row r="215" spans="1:4" ht="38.25" x14ac:dyDescent="0.25">
      <c r="A215" s="468">
        <v>214</v>
      </c>
      <c r="B215" s="532" t="s">
        <v>1389</v>
      </c>
      <c r="C215" s="612" t="str">
        <f>INDEX([2]Translations!$B:$B,MATCH(A215,[2]Translations!$A:$A,0))</f>
        <v>Where relevant and to the extent possible, please refer to the corresponding procedures in the MRR monitoring plan and integrate them there.</v>
      </c>
      <c r="D215" s="407" t="s">
        <v>537</v>
      </c>
    </row>
    <row r="216" spans="1:4" ht="51" x14ac:dyDescent="0.25">
      <c r="A216" s="468">
        <v>215</v>
      </c>
      <c r="B216" s="436" t="s">
        <v>1390</v>
      </c>
      <c r="C216" s="436" t="str">
        <f>INDEX([2]Translations!$B:$B,MATCH(A216,[2]Translations!$A:$A,0))</f>
        <v>Please give a reference to the procedure for managing the assignment of responsibilities for monitoring and reporting within the installation, and for managing the competences of responsible personnel</v>
      </c>
      <c r="D216" s="407" t="s">
        <v>538</v>
      </c>
    </row>
    <row r="217" spans="1:4" ht="22.5" x14ac:dyDescent="0.25">
      <c r="A217" s="468">
        <v>216</v>
      </c>
      <c r="B217" s="509" t="s">
        <v>1391</v>
      </c>
      <c r="C217" s="597" t="str">
        <f>INDEX([2]Translations!$B:$B,MATCH(A217,[2]Translations!$A:$A,0))</f>
        <v>It is possible to refer to an attached document file (then please list exact file name here), if the description exceeds the space provided here.</v>
      </c>
      <c r="D217" s="407" t="s">
        <v>543</v>
      </c>
    </row>
    <row r="218" spans="1:4" x14ac:dyDescent="0.25">
      <c r="A218" s="468">
        <v>217</v>
      </c>
      <c r="B218" s="561" t="s">
        <v>1392</v>
      </c>
      <c r="C218" s="561" t="str">
        <f>INDEX([2]Translations!$B:$B,MATCH(A218,[2]Translations!$A:$A,0))</f>
        <v>Title of procedure</v>
      </c>
      <c r="D218" s="407" t="s">
        <v>544</v>
      </c>
    </row>
    <row r="219" spans="1:4" x14ac:dyDescent="0.25">
      <c r="A219" s="468">
        <v>218</v>
      </c>
      <c r="B219" s="562" t="s">
        <v>1393</v>
      </c>
      <c r="C219" s="562" t="str">
        <f>INDEX([2]Translations!$B:$B,MATCH(A219,[2]Translations!$A:$A,0))</f>
        <v>Reference for procedure</v>
      </c>
      <c r="D219" s="407" t="s">
        <v>545</v>
      </c>
    </row>
    <row r="220" spans="1:4" x14ac:dyDescent="0.25">
      <c r="A220" s="468">
        <v>219</v>
      </c>
      <c r="B220" s="562" t="s">
        <v>1394</v>
      </c>
      <c r="C220" s="562" t="str">
        <f>INDEX([2]Translations!$B:$B,MATCH(A220,[2]Translations!$A:$A,0))</f>
        <v>Diagram reference (where applicable)</v>
      </c>
      <c r="D220" s="407" t="s">
        <v>546</v>
      </c>
    </row>
    <row r="221" spans="1:4" x14ac:dyDescent="0.25">
      <c r="A221" s="468">
        <v>220</v>
      </c>
      <c r="B221" s="562" t="s">
        <v>1395</v>
      </c>
      <c r="C221" s="562" t="str">
        <f>INDEX([2]Translations!$B:$B,MATCH(A221,[2]Translations!$A:$A,0))</f>
        <v xml:space="preserve">Brief description of procedure    </v>
      </c>
      <c r="D221" s="407" t="s">
        <v>547</v>
      </c>
    </row>
    <row r="222" spans="1:4" x14ac:dyDescent="0.25">
      <c r="A222" s="468">
        <v>221</v>
      </c>
      <c r="B222" s="562" t="s">
        <v>1396</v>
      </c>
      <c r="C222" s="562" t="str">
        <f>INDEX([2]Translations!$B:$B,MATCH(A222,[2]Translations!$A:$A,0))</f>
        <v>Post or department responsible</v>
      </c>
      <c r="D222" s="407" t="s">
        <v>548</v>
      </c>
    </row>
    <row r="223" spans="1:4" x14ac:dyDescent="0.25">
      <c r="A223" s="468">
        <v>222</v>
      </c>
      <c r="B223" s="526" t="s">
        <v>1397</v>
      </c>
      <c r="C223" s="613" t="str">
        <f>INDEX([2]Translations!$B:$B,MATCH(A223,[2]Translations!$A:$A,0))</f>
        <v>Location where records are kept</v>
      </c>
      <c r="D223" s="407" t="s">
        <v>549</v>
      </c>
    </row>
    <row r="224" spans="1:4" x14ac:dyDescent="0.25">
      <c r="A224" s="468">
        <v>223</v>
      </c>
      <c r="B224" s="526" t="s">
        <v>1398</v>
      </c>
      <c r="C224" s="613" t="str">
        <f>INDEX([2]Translations!$B:$B,MATCH(A224,[2]Translations!$A:$A,0))</f>
        <v>Name of IT system used (where applicable).</v>
      </c>
      <c r="D224" s="407" t="s">
        <v>550</v>
      </c>
    </row>
    <row r="225" spans="1:4" x14ac:dyDescent="0.25">
      <c r="A225" s="468">
        <v>224</v>
      </c>
      <c r="B225" s="563" t="s">
        <v>1399</v>
      </c>
      <c r="C225" s="563" t="str">
        <f>INDEX([2]Translations!$B:$B,MATCH(A225,[2]Translations!$A:$A,0))</f>
        <v>List of EN or other standards applied (where relevant)</v>
      </c>
      <c r="D225" s="407" t="s">
        <v>551</v>
      </c>
    </row>
    <row r="226" spans="1:4" ht="38.25" x14ac:dyDescent="0.25">
      <c r="A226" s="468">
        <v>225</v>
      </c>
      <c r="B226" s="436" t="s">
        <v>1400</v>
      </c>
      <c r="C226" s="436" t="str">
        <f>INDEX([2]Translations!$B:$B,MATCH(A226,[2]Translations!$A:$A,0))</f>
        <v>Please give a reference to the procedure for regular evaluation of the monitoring methodology plan’s appropriateness in accordance with Article 9(1)</v>
      </c>
      <c r="D226" s="407" t="s">
        <v>539</v>
      </c>
    </row>
    <row r="227" spans="1:4" ht="45" x14ac:dyDescent="0.25">
      <c r="A227" s="468">
        <v>226</v>
      </c>
      <c r="B227" s="509" t="s">
        <v>1401</v>
      </c>
      <c r="C227" s="597" t="str">
        <f>INDEX([2]Translations!$B:$B,MATCH(A227,[2]Translations!$A:$A,0))</f>
        <v>This procedure shall in particular ensure that monitoring methods are in place for all data items listed in Annex IV which are relevant at the installation, and that most accurate available data sources in accordance with section 4 of Annex VII are used</v>
      </c>
      <c r="D227" s="407" t="s">
        <v>540</v>
      </c>
    </row>
    <row r="228" spans="1:4" ht="38.25" x14ac:dyDescent="0.25">
      <c r="A228" s="468">
        <v>227</v>
      </c>
      <c r="B228" s="436" t="s">
        <v>1402</v>
      </c>
      <c r="C228" s="436" t="str">
        <f>INDEX([2]Translations!$B:$B,MATCH(A228,[2]Translations!$A:$A,0))</f>
        <v>Please give a reference to the written procedure of the data flow activities pursuant to Art. 11(2), including diagrams where appropriate for clarification</v>
      </c>
      <c r="D228" s="407" t="s">
        <v>541</v>
      </c>
    </row>
    <row r="229" spans="1:4" ht="39" thickBot="1" x14ac:dyDescent="0.3">
      <c r="A229" s="468">
        <v>228</v>
      </c>
      <c r="B229" s="436" t="s">
        <v>1403</v>
      </c>
      <c r="C229" s="436" t="str">
        <f>INDEX([2]Translations!$B:$B,MATCH(A229,[2]Translations!$A:$A,0))</f>
        <v>Please give a reference to the written procedures of the control activities pursuant to Art. 11(2), including diagrams where appropriate for clarification</v>
      </c>
      <c r="D229" s="407" t="s">
        <v>542</v>
      </c>
    </row>
    <row r="230" spans="1:4" ht="25.5" x14ac:dyDescent="0.25">
      <c r="A230" s="468">
        <v>229</v>
      </c>
      <c r="B230" s="454" t="s">
        <v>2043</v>
      </c>
      <c r="C230" s="454" t="str">
        <f>INDEX([2]Translations!$B:$B,MATCH(A230,[2]Translations!$A:$A,0))</f>
        <v>E. 
EnergyFlows</v>
      </c>
      <c r="D230" s="407" t="s">
        <v>552</v>
      </c>
    </row>
    <row r="231" spans="1:4" x14ac:dyDescent="0.25">
      <c r="A231" s="468">
        <v>230</v>
      </c>
      <c r="B231" t="s">
        <v>1404</v>
      </c>
      <c r="C231" t="str">
        <f>INDEX([2]Translations!$B:$B,MATCH(A231,[2]Translations!$A:$A,0))</f>
        <v>Fuel input</v>
      </c>
      <c r="D231" s="407" t="s">
        <v>703</v>
      </c>
    </row>
    <row r="232" spans="1:4" x14ac:dyDescent="0.25">
      <c r="A232" s="468">
        <v>231</v>
      </c>
      <c r="B232" t="s">
        <v>1405</v>
      </c>
      <c r="C232" t="str">
        <f>INDEX([2]Translations!$B:$B,MATCH(A232,[2]Translations!$A:$A,0))</f>
        <v>Waste gases</v>
      </c>
      <c r="D232" s="407" t="s">
        <v>888</v>
      </c>
    </row>
    <row r="233" spans="1:4" x14ac:dyDescent="0.25">
      <c r="A233" s="468">
        <v>232</v>
      </c>
      <c r="B233" t="s">
        <v>1406</v>
      </c>
      <c r="C233" t="str">
        <f>INDEX([2]Translations!$B:$B,MATCH(A233,[2]Translations!$A:$A,0))</f>
        <v>Electricity</v>
      </c>
      <c r="D233" s="407" t="s">
        <v>553</v>
      </c>
    </row>
    <row r="234" spans="1:4" ht="18" x14ac:dyDescent="0.25">
      <c r="A234" s="468">
        <v>233</v>
      </c>
      <c r="B234" s="421" t="s">
        <v>1407</v>
      </c>
      <c r="C234" s="421" t="str">
        <f>INDEX([2]Translations!$B:$B,MATCH(A234,[2]Translations!$A:$A,0))</f>
        <v>Energy Flows</v>
      </c>
      <c r="D234" s="407" t="s">
        <v>554</v>
      </c>
    </row>
    <row r="235" spans="1:4" ht="15.75" x14ac:dyDescent="0.25">
      <c r="A235" s="468">
        <v>234</v>
      </c>
      <c r="B235" s="456" t="s">
        <v>1408</v>
      </c>
      <c r="C235" s="599" t="str">
        <f>INDEX([2]Translations!$B:$B,MATCH(A235,[2]Translations!$A:$A,0))</f>
        <v>Introduction to this sheet</v>
      </c>
      <c r="D235" s="407" t="s">
        <v>728</v>
      </c>
    </row>
    <row r="236" spans="1:4" ht="33.75" x14ac:dyDescent="0.25">
      <c r="A236" s="468">
        <v>235</v>
      </c>
      <c r="B236" s="437" t="s">
        <v>1409</v>
      </c>
      <c r="C236" s="437" t="str">
        <f>INDEX([2]Translations!$B:$B,MATCH(A236,[2]Translations!$A:$A,0))</f>
        <v>All descriptions of the methods used in subsequent sections below to quantify parameters to be monitored and reported shall include, where relevant:</v>
      </c>
      <c r="D236" s="407" t="s">
        <v>729</v>
      </c>
    </row>
    <row r="237" spans="1:4" x14ac:dyDescent="0.25">
      <c r="A237" s="468">
        <v>236</v>
      </c>
      <c r="B237" s="537" t="s">
        <v>1410</v>
      </c>
      <c r="C237" s="620" t="str">
        <f>INDEX([2]Translations!$B:$B,MATCH(A237,[2]Translations!$A:$A,0))</f>
        <v>calculation steps</v>
      </c>
      <c r="D237" s="407" t="s">
        <v>730</v>
      </c>
    </row>
    <row r="238" spans="1:4" x14ac:dyDescent="0.25">
      <c r="A238" s="468">
        <v>237</v>
      </c>
      <c r="B238" s="537" t="s">
        <v>1411</v>
      </c>
      <c r="C238" s="620" t="str">
        <f>INDEX([2]Translations!$B:$B,MATCH(A238,[2]Translations!$A:$A,0))</f>
        <v xml:space="preserve">data sources </v>
      </c>
      <c r="D238" s="407" t="s">
        <v>731</v>
      </c>
    </row>
    <row r="239" spans="1:4" x14ac:dyDescent="0.25">
      <c r="A239" s="468">
        <v>238</v>
      </c>
      <c r="B239" s="537" t="s">
        <v>1412</v>
      </c>
      <c r="C239" s="620" t="str">
        <f>INDEX([2]Translations!$B:$B,MATCH(A239,[2]Translations!$A:$A,0))</f>
        <v xml:space="preserve">calculation formulae </v>
      </c>
      <c r="D239" s="407" t="s">
        <v>732</v>
      </c>
    </row>
    <row r="240" spans="1:4" x14ac:dyDescent="0.25">
      <c r="A240" s="468">
        <v>239</v>
      </c>
      <c r="B240" s="537" t="s">
        <v>1413</v>
      </c>
      <c r="C240" s="620" t="str">
        <f>INDEX([2]Translations!$B:$B,MATCH(A240,[2]Translations!$A:$A,0))</f>
        <v xml:space="preserve">relevant calculation factors including unit of measurement </v>
      </c>
      <c r="D240" s="407" t="s">
        <v>733</v>
      </c>
    </row>
    <row r="241" spans="1:4" x14ac:dyDescent="0.25">
      <c r="A241" s="468">
        <v>240</v>
      </c>
      <c r="B241" s="537" t="s">
        <v>1414</v>
      </c>
      <c r="C241" s="620" t="str">
        <f>INDEX([2]Translations!$B:$B,MATCH(A241,[2]Translations!$A:$A,0))</f>
        <v xml:space="preserve">horizontal and vertical checks for corroborating data </v>
      </c>
      <c r="D241" s="407" t="s">
        <v>734</v>
      </c>
    </row>
    <row r="242" spans="1:4" x14ac:dyDescent="0.25">
      <c r="A242" s="468">
        <v>241</v>
      </c>
      <c r="B242" s="537" t="s">
        <v>1415</v>
      </c>
      <c r="C242" s="620" t="str">
        <f>INDEX([2]Translations!$B:$B,MATCH(A242,[2]Translations!$A:$A,0))</f>
        <v>procedures underpinning sampling plans</v>
      </c>
      <c r="D242" s="407" t="s">
        <v>735</v>
      </c>
    </row>
    <row r="243" spans="1:4" ht="22.5" x14ac:dyDescent="0.25">
      <c r="A243" s="468">
        <v>242</v>
      </c>
      <c r="B243" s="537" t="s">
        <v>1416</v>
      </c>
      <c r="C243" s="620" t="str">
        <f>INDEX([2]Translations!$B:$B,MATCH(A243,[2]Translations!$A:$A,0))</f>
        <v>measurement equipment used with reference to the relevant diagram and a description how they are installed and maintained</v>
      </c>
      <c r="D243" s="407" t="s">
        <v>736</v>
      </c>
    </row>
    <row r="244" spans="1:4" x14ac:dyDescent="0.25">
      <c r="A244" s="468">
        <v>243</v>
      </c>
      <c r="B244" s="537" t="s">
        <v>1417</v>
      </c>
      <c r="C244" s="620" t="str">
        <f>INDEX([2]Translations!$B:$B,MATCH(A244,[2]Translations!$A:$A,0))</f>
        <v>a list of laboratories engaged in carrying out relevant analytical procedures</v>
      </c>
      <c r="D244" s="407" t="s">
        <v>737</v>
      </c>
    </row>
    <row r="245" spans="1:4" ht="22.5" x14ac:dyDescent="0.25">
      <c r="A245" s="468">
        <v>244</v>
      </c>
      <c r="B245" s="437" t="s">
        <v>1418</v>
      </c>
      <c r="C245" s="437" t="str">
        <f>INDEX([2]Translations!$B:$B,MATCH(A245,[2]Translations!$A:$A,0))</f>
        <v>The description shall include the result of a simplified uncertainty assessment in accordance with Article 7(2), where required.</v>
      </c>
      <c r="D245" s="407" t="s">
        <v>738</v>
      </c>
    </row>
    <row r="246" spans="1:4" ht="22.5" x14ac:dyDescent="0.25">
      <c r="A246" s="468">
        <v>245</v>
      </c>
      <c r="B246" s="437" t="s">
        <v>1419</v>
      </c>
      <c r="C246" s="437" t="str">
        <f>INDEX([2]Translations!$B:$B,MATCH(A246,[2]Translations!$A:$A,0))</f>
        <v>For each relevant calculation formula the plan shall contain one example using real data.</v>
      </c>
      <c r="D246" s="407" t="s">
        <v>739</v>
      </c>
    </row>
    <row r="247" spans="1:4" x14ac:dyDescent="0.25">
      <c r="A247" s="468">
        <v>246</v>
      </c>
      <c r="B247" s="432" t="s">
        <v>1420</v>
      </c>
      <c r="C247" s="609" t="str">
        <f>INDEX([2]Translations!$B:$B,MATCH(A247,[2]Translations!$A:$A,0))</f>
        <v>Fuel input flows</v>
      </c>
      <c r="D247" s="407" t="s">
        <v>555</v>
      </c>
    </row>
    <row r="248" spans="1:4" ht="31.5" x14ac:dyDescent="0.25">
      <c r="A248" s="468">
        <v>247</v>
      </c>
      <c r="B248" s="430" t="s">
        <v>1421</v>
      </c>
      <c r="C248" s="430" t="str">
        <f>INDEX([2]Translations!$B:$B,MATCH(A248,[2]Translations!$A:$A,0))</f>
        <v>For the specific purpose of the NIMs data collection, this section should cover all data provided in section E.I in the "baseline data collection" template.</v>
      </c>
      <c r="D248" s="407" t="s">
        <v>556</v>
      </c>
    </row>
    <row r="249" spans="1:4" x14ac:dyDescent="0.25">
      <c r="A249" s="468">
        <v>248</v>
      </c>
      <c r="B249" s="534" t="s">
        <v>1422</v>
      </c>
      <c r="C249" s="618" t="str">
        <f>INDEX([2]Translations!$B:$B,MATCH(A249,[2]Translations!$A:$A,0))</f>
        <v>Information on the methodology applied</v>
      </c>
      <c r="D249" s="407" t="s">
        <v>796</v>
      </c>
    </row>
    <row r="250" spans="1:4" x14ac:dyDescent="0.25">
      <c r="A250" s="468">
        <v>249</v>
      </c>
      <c r="B250" s="427" t="s">
        <v>1423</v>
      </c>
      <c r="C250" s="610" t="str">
        <f>INDEX([2]Translations!$B:$B,MATCH(A250,[2]Translations!$A:$A,0))</f>
        <v>Please select below:</v>
      </c>
      <c r="D250" s="407" t="s">
        <v>702</v>
      </c>
    </row>
    <row r="251" spans="1:4" ht="22.5" x14ac:dyDescent="0.25">
      <c r="A251" s="468">
        <v>250</v>
      </c>
      <c r="B251" s="435" t="s">
        <v>1978</v>
      </c>
      <c r="C251" s="435" t="str">
        <f>INDEX([2]Translations!$B:$B,MATCH(A251,[2]Translations!$A:$A,0))</f>
        <v>the data source used for the quantities pursuant to section 4.4 of Annex VII of the FAR.</v>
      </c>
      <c r="D251" s="407" t="s">
        <v>691</v>
      </c>
    </row>
    <row r="252" spans="1:4" ht="22.5" x14ac:dyDescent="0.25">
      <c r="A252" s="468">
        <v>251</v>
      </c>
      <c r="B252" s="435" t="s">
        <v>1979</v>
      </c>
      <c r="C252" s="435" t="str">
        <f>INDEX([2]Translations!$B:$B,MATCH(A252,[2]Translations!$A:$A,0))</f>
        <v>the method used for the determination of the energy content pursuant to section 4.6 of Annex VII of the FAR.</v>
      </c>
      <c r="D252" s="407" t="s">
        <v>692</v>
      </c>
    </row>
    <row r="253" spans="1:4" ht="45" x14ac:dyDescent="0.25">
      <c r="A253" s="468">
        <v>252</v>
      </c>
      <c r="B253" s="435" t="s">
        <v>1424</v>
      </c>
      <c r="C253" s="435" t="str">
        <f>INDEX([2]Translations!$B:$B,MATCH(A253,[2]Translations!$A:$A,0))</f>
        <v>As more than one of the data sources might be involved, the template provides for up to three sources. If even further sources are involved, please select the three main sources and describe further details in the description of the methodology below.</v>
      </c>
      <c r="D253" s="407" t="s">
        <v>841</v>
      </c>
    </row>
    <row r="254" spans="1:4" x14ac:dyDescent="0.25">
      <c r="A254" s="468">
        <v>253</v>
      </c>
      <c r="B254" s="438" t="s">
        <v>1425</v>
      </c>
      <c r="C254" s="438" t="str">
        <f>INDEX([2]Translations!$B:$B,MATCH(A254,[2]Translations!$A:$A,0))</f>
        <v>Data source</v>
      </c>
      <c r="D254" s="407" t="s">
        <v>842</v>
      </c>
    </row>
    <row r="255" spans="1:4" x14ac:dyDescent="0.25">
      <c r="A255" s="468">
        <v>254</v>
      </c>
      <c r="B255" s="438" t="s">
        <v>1426</v>
      </c>
      <c r="C255" s="438" t="str">
        <f>INDEX([2]Translations!$B:$B,MATCH(A255,[2]Translations!$A:$A,0))</f>
        <v>Other data source (if applicable)</v>
      </c>
      <c r="D255" s="407" t="s">
        <v>843</v>
      </c>
    </row>
    <row r="256" spans="1:4" x14ac:dyDescent="0.25">
      <c r="A256" s="468">
        <v>255</v>
      </c>
      <c r="B256" s="535" t="s">
        <v>1427</v>
      </c>
      <c r="C256" s="616" t="str">
        <f>INDEX([2]Translations!$B:$B,MATCH(A256,[2]Translations!$A:$A,0))</f>
        <v>Energy content</v>
      </c>
      <c r="D256" s="407" t="s">
        <v>695</v>
      </c>
    </row>
    <row r="257" spans="1:4" x14ac:dyDescent="0.25">
      <c r="A257" s="468">
        <v>256</v>
      </c>
      <c r="B257" s="539" t="s">
        <v>1428</v>
      </c>
      <c r="C257" s="598" t="str">
        <f>INDEX([2]Translations!$B:$B,MATCH(A257,[2]Translations!$A:$A,0))</f>
        <v>Description of the methodology applied</v>
      </c>
      <c r="D257" s="407" t="s">
        <v>714</v>
      </c>
    </row>
    <row r="258" spans="1:4" x14ac:dyDescent="0.25">
      <c r="A258" s="468">
        <v>257</v>
      </c>
      <c r="B258" s="538" t="s">
        <v>1429</v>
      </c>
      <c r="C258" s="617" t="str">
        <f>INDEX([2]Translations!$B:$B,MATCH(A258,[2]Translations!$A:$A,0))</f>
        <v>The hierarchical order has been followed?</v>
      </c>
      <c r="D258" s="407" t="s">
        <v>847</v>
      </c>
    </row>
    <row r="259" spans="1:4" x14ac:dyDescent="0.2">
      <c r="A259" s="468">
        <v>258</v>
      </c>
      <c r="B259" s="256" t="s">
        <v>1430</v>
      </c>
      <c r="C259" s="256" t="str">
        <f>INDEX([2]Translations!$B:$B,MATCH(A259,[2]Translations!$A:$A,0))</f>
        <v xml:space="preserve"> If not, why?</v>
      </c>
      <c r="D259" s="407" t="s">
        <v>848</v>
      </c>
    </row>
    <row r="260" spans="1:4" ht="56.25" x14ac:dyDescent="0.25">
      <c r="A260" s="468">
        <v>259</v>
      </c>
      <c r="B260" s="427" t="s">
        <v>1980</v>
      </c>
      <c r="C260" s="610" t="str">
        <f>INDEX([2]Translations!$B:$B,MATCH(A260,[2]Translations!$A:$A,0))</f>
        <v>Selecting "TRUE" here means that the data source with the highest rank within the hierarchy set out in section 4 of Annex VII of the FAR has been used above. If this is not the case, please select "FALSE" and select the reason for that from the drop-down list and describe further details below. Reasons for deviation can be the following:</v>
      </c>
      <c r="D260" s="407" t="s">
        <v>652</v>
      </c>
    </row>
    <row r="261" spans="1:4" ht="33.75" x14ac:dyDescent="0.25">
      <c r="A261" s="468">
        <v>260</v>
      </c>
      <c r="B261" s="435" t="s">
        <v>1981</v>
      </c>
      <c r="C261" s="435" t="str">
        <f>INDEX([2]Translations!$B:$B,MATCH(A261,[2]Translations!$A:$A,0))</f>
        <v>Uncertainty assessment: other data sources lead to lower uncertainty according to the simplified uncertainty assessment pursuant to Article 7(2) of the FAR.</v>
      </c>
      <c r="D261" s="407" t="s">
        <v>653</v>
      </c>
    </row>
    <row r="262" spans="1:4" x14ac:dyDescent="0.25">
      <c r="A262" s="468">
        <v>261</v>
      </c>
      <c r="B262" s="435" t="s">
        <v>1431</v>
      </c>
      <c r="C262" s="435" t="str">
        <f>INDEX([2]Translations!$B:$B,MATCH(A262,[2]Translations!$A:$A,0))</f>
        <v>Technical infeasibility: the use of better data sources is technical infeasible.</v>
      </c>
      <c r="D262" s="407" t="s">
        <v>654</v>
      </c>
    </row>
    <row r="263" spans="1:4" ht="22.5" x14ac:dyDescent="0.25">
      <c r="A263" s="468">
        <v>262</v>
      </c>
      <c r="B263" s="435" t="s">
        <v>1432</v>
      </c>
      <c r="C263" s="435" t="str">
        <f>INDEX([2]Translations!$B:$B,MATCH(A263,[2]Translations!$A:$A,0))</f>
        <v>Unreasonable costs: the use of better data sources would incur unreasonable costs.</v>
      </c>
      <c r="D263" s="407" t="s">
        <v>655</v>
      </c>
    </row>
    <row r="264" spans="1:4" x14ac:dyDescent="0.25">
      <c r="A264" s="468">
        <v>263</v>
      </c>
      <c r="B264" s="539" t="s">
        <v>1433</v>
      </c>
      <c r="C264" s="598" t="str">
        <f>INDEX([2]Translations!$B:$B,MATCH(A264,[2]Translations!$A:$A,0))</f>
        <v>Further details on any deviation from the hierarchy</v>
      </c>
      <c r="D264" s="407" t="s">
        <v>849</v>
      </c>
    </row>
    <row r="265" spans="1:4" ht="15.75" x14ac:dyDescent="0.25">
      <c r="A265" s="468">
        <v>264</v>
      </c>
      <c r="B265" s="431" t="s">
        <v>1434</v>
      </c>
      <c r="C265" s="431" t="str">
        <f>INDEX([2]Translations!$B:$B,MATCH(A265,[2]Translations!$A:$A,0))</f>
        <v>Measurable heat at installation level</v>
      </c>
      <c r="D265" s="407" t="s">
        <v>557</v>
      </c>
    </row>
    <row r="266" spans="1:4" ht="25.5" x14ac:dyDescent="0.25">
      <c r="A266" s="468">
        <v>265</v>
      </c>
      <c r="B266" s="432" t="s">
        <v>1435</v>
      </c>
      <c r="C266" s="609" t="str">
        <f>INDEX([2]Translations!$B:$B,MATCH(A266,[2]Translations!$A:$A,0))</f>
        <v>Measurable heat flows (import, export, consumption and production)</v>
      </c>
      <c r="D266" s="407" t="s">
        <v>558</v>
      </c>
    </row>
    <row r="267" spans="1:4" ht="31.5" x14ac:dyDescent="0.25">
      <c r="A267" s="468">
        <v>266</v>
      </c>
      <c r="B267" s="430" t="s">
        <v>1436</v>
      </c>
      <c r="C267" s="430" t="str">
        <f>INDEX([2]Translations!$B:$B,MATCH(A267,[2]Translations!$A:$A,0))</f>
        <v>For the specific purpose of the NIMs data collection, this section should cover all data provided in section E.II in the "baseline data collection" template.</v>
      </c>
      <c r="D267" s="407" t="s">
        <v>559</v>
      </c>
    </row>
    <row r="268" spans="1:4" x14ac:dyDescent="0.25">
      <c r="A268" s="468">
        <v>267</v>
      </c>
      <c r="B268" s="534" t="s">
        <v>1437</v>
      </c>
      <c r="C268" s="618" t="str">
        <f>INDEX([2]Translations!$B:$B,MATCH(A268,[2]Translations!$A:$A,0))</f>
        <v>Are measurable heat flows relevant for the installation?</v>
      </c>
      <c r="D268" s="407" t="s">
        <v>560</v>
      </c>
    </row>
    <row r="269" spans="1:4" x14ac:dyDescent="0.25">
      <c r="A269" s="468">
        <v>268</v>
      </c>
      <c r="B269" s="427" t="s">
        <v>1438</v>
      </c>
      <c r="C269" s="610" t="str">
        <f>INDEX([2]Translations!$B:$B,MATCH(A269,[2]Translations!$A:$A,0))</f>
        <v>Please select below for all measurable heat flows:</v>
      </c>
      <c r="D269" s="407" t="s">
        <v>561</v>
      </c>
    </row>
    <row r="270" spans="1:4" ht="22.5" x14ac:dyDescent="0.25">
      <c r="A270" s="468">
        <v>269</v>
      </c>
      <c r="B270" s="435" t="s">
        <v>1982</v>
      </c>
      <c r="C270" s="435" t="str">
        <f>INDEX([2]Translations!$B:$B,MATCH(A270,[2]Translations!$A:$A,0))</f>
        <v>the data source used for the energy flows pursuant to section 4.5 of Annex VII of the FAR.</v>
      </c>
      <c r="D270" s="407" t="s">
        <v>650</v>
      </c>
    </row>
    <row r="271" spans="1:4" ht="45" x14ac:dyDescent="0.25">
      <c r="A271" s="468">
        <v>270</v>
      </c>
      <c r="B271" s="435" t="s">
        <v>1439</v>
      </c>
      <c r="C271" s="435" t="str">
        <f>INDEX([2]Translations!$B:$B,MATCH(A271,[2]Translations!$A:$A,0))</f>
        <v>For example, if heat is imported and consumed within the installation, the imported flows might be measured by instruments subject to national legal metrological control (section 4.5(a)), while the consumed amounts might be measured by other meters under the operator's control (section 4.5(b)).</v>
      </c>
      <c r="D271" s="407" t="s">
        <v>562</v>
      </c>
    </row>
    <row r="272" spans="1:4" ht="22.5" x14ac:dyDescent="0.25">
      <c r="A272" s="468">
        <v>271</v>
      </c>
      <c r="B272" s="435" t="s">
        <v>1983</v>
      </c>
      <c r="C272" s="435" t="str">
        <f>INDEX([2]Translations!$B:$B,MATCH(A272,[2]Translations!$A:$A,0))</f>
        <v>the method used for the determination of net amounts pursuant to section 7.2 of Annex VII of the FAR.</v>
      </c>
      <c r="D272" s="407" t="s">
        <v>563</v>
      </c>
    </row>
    <row r="273" spans="1:4" x14ac:dyDescent="0.25">
      <c r="A273" s="468">
        <v>272</v>
      </c>
      <c r="B273" s="535" t="s">
        <v>1440</v>
      </c>
      <c r="C273" s="616" t="str">
        <f>INDEX([2]Translations!$B:$B,MATCH(A273,[2]Translations!$A:$A,0))</f>
        <v>Quantification of measurable heat flows</v>
      </c>
      <c r="D273" s="407" t="s">
        <v>674</v>
      </c>
    </row>
    <row r="274" spans="1:4" x14ac:dyDescent="0.25">
      <c r="A274" s="468">
        <v>273</v>
      </c>
      <c r="B274" s="535" t="s">
        <v>1441</v>
      </c>
      <c r="C274" s="616" t="str">
        <f>INDEX([2]Translations!$B:$B,MATCH(A274,[2]Translations!$A:$A,0))</f>
        <v>Net measurable heat flows</v>
      </c>
      <c r="D274" s="407" t="s">
        <v>713</v>
      </c>
    </row>
    <row r="275" spans="1:4" x14ac:dyDescent="0.25">
      <c r="A275" s="468">
        <v>274</v>
      </c>
      <c r="B275" s="134" t="s">
        <v>1442</v>
      </c>
      <c r="C275" s="619" t="str">
        <f>INDEX([2]Translations!$B:$B,MATCH(A275,[2]Translations!$A:$A,0))</f>
        <v>Reference to external file, if relevant</v>
      </c>
      <c r="D275" s="407" t="s">
        <v>578</v>
      </c>
    </row>
    <row r="276" spans="1:4" ht="15.75" x14ac:dyDescent="0.25">
      <c r="A276" s="468">
        <v>275</v>
      </c>
      <c r="B276" s="431" t="s">
        <v>1443</v>
      </c>
      <c r="C276" s="431" t="str">
        <f>INDEX([2]Translations!$B:$B,MATCH(A276,[2]Translations!$A:$A,0))</f>
        <v>Waste gas balance at installation level</v>
      </c>
      <c r="D276" s="407" t="s">
        <v>564</v>
      </c>
    </row>
    <row r="277" spans="1:4" x14ac:dyDescent="0.25">
      <c r="A277" s="468">
        <v>276</v>
      </c>
      <c r="B277" s="432" t="s">
        <v>1444</v>
      </c>
      <c r="C277" s="609" t="str">
        <f>INDEX([2]Translations!$B:$B,MATCH(A277,[2]Translations!$A:$A,0))</f>
        <v>Waste gas flows (import, export, consumption and production)</v>
      </c>
      <c r="D277" s="407" t="s">
        <v>565</v>
      </c>
    </row>
    <row r="278" spans="1:4" ht="31.5" x14ac:dyDescent="0.25">
      <c r="A278" s="468">
        <v>277</v>
      </c>
      <c r="B278" s="430" t="s">
        <v>1445</v>
      </c>
      <c r="C278" s="430" t="str">
        <f>INDEX([2]Translations!$B:$B,MATCH(A278,[2]Translations!$A:$A,0))</f>
        <v>For the specific purpose of the NIMs data collection, this section should cover all data provided in section E.III in the "baseline data collection" template.</v>
      </c>
      <c r="D278" s="407" t="s">
        <v>566</v>
      </c>
    </row>
    <row r="279" spans="1:4" x14ac:dyDescent="0.25">
      <c r="A279" s="468">
        <v>278</v>
      </c>
      <c r="B279" s="534" t="s">
        <v>1446</v>
      </c>
      <c r="C279" s="618" t="str">
        <f>INDEX([2]Translations!$B:$B,MATCH(A279,[2]Translations!$A:$A,0))</f>
        <v>Are waste gas flows relevant for the installation?</v>
      </c>
      <c r="D279" s="407" t="s">
        <v>567</v>
      </c>
    </row>
    <row r="280" spans="1:4" x14ac:dyDescent="0.25">
      <c r="A280" s="468">
        <v>279</v>
      </c>
      <c r="B280" s="427" t="s">
        <v>1447</v>
      </c>
      <c r="C280" s="610" t="str">
        <f>INDEX([2]Translations!$B:$B,MATCH(A280,[2]Translations!$A:$A,0))</f>
        <v>Please select below for all waste gas flows:</v>
      </c>
      <c r="D280" s="407" t="s">
        <v>568</v>
      </c>
    </row>
    <row r="281" spans="1:4" ht="22.5" x14ac:dyDescent="0.25">
      <c r="A281" s="468">
        <v>280</v>
      </c>
      <c r="B281" s="435" t="s">
        <v>1979</v>
      </c>
      <c r="C281" s="435" t="str">
        <f>INDEX([2]Translations!$B:$B,MATCH(A281,[2]Translations!$A:$A,0))</f>
        <v>the method used for the determination of energy content pursuant to section 4.6 of Annex VII of the FAR.</v>
      </c>
      <c r="D281" s="407" t="s">
        <v>569</v>
      </c>
    </row>
    <row r="282" spans="1:4" x14ac:dyDescent="0.25">
      <c r="A282" s="468">
        <v>281</v>
      </c>
      <c r="B282" s="535" t="s">
        <v>1448</v>
      </c>
      <c r="C282" s="616" t="str">
        <f>INDEX([2]Translations!$B:$B,MATCH(A282,[2]Translations!$A:$A,0))</f>
        <v>Quantification of waste gas flows</v>
      </c>
      <c r="D282" s="407" t="s">
        <v>570</v>
      </c>
    </row>
    <row r="283" spans="1:4" x14ac:dyDescent="0.25">
      <c r="A283" s="468">
        <v>282</v>
      </c>
      <c r="B283" s="535" t="s">
        <v>1449</v>
      </c>
      <c r="C283" s="616" t="str">
        <f>INDEX([2]Translations!$B:$B,MATCH(A283,[2]Translations!$A:$A,0))</f>
        <v>Energy content of waste gases</v>
      </c>
      <c r="D283" s="407" t="s">
        <v>571</v>
      </c>
    </row>
    <row r="284" spans="1:4" ht="15.75" x14ac:dyDescent="0.25">
      <c r="A284" s="468">
        <v>283</v>
      </c>
      <c r="B284" s="439" t="s">
        <v>1450</v>
      </c>
      <c r="C284" s="439" t="str">
        <f>INDEX([2]Translations!$B:$B,MATCH(A284,[2]Translations!$A:$A,0))</f>
        <v>Electricity at installation level</v>
      </c>
      <c r="D284" s="407" t="s">
        <v>572</v>
      </c>
    </row>
    <row r="285" spans="1:4" ht="25.5" x14ac:dyDescent="0.25">
      <c r="A285" s="468">
        <v>284</v>
      </c>
      <c r="B285" s="432" t="s">
        <v>1451</v>
      </c>
      <c r="C285" s="609" t="str">
        <f>INDEX([2]Translations!$B:$B,MATCH(A285,[2]Translations!$A:$A,0))</f>
        <v>Electricity flows (import, export, consumption and production)</v>
      </c>
      <c r="D285" s="407" t="s">
        <v>573</v>
      </c>
    </row>
    <row r="286" spans="1:4" ht="31.5" x14ac:dyDescent="0.25">
      <c r="A286" s="468">
        <v>285</v>
      </c>
      <c r="B286" s="430" t="s">
        <v>1452</v>
      </c>
      <c r="C286" s="430" t="str">
        <f>INDEX([2]Translations!$B:$B,MATCH(A286,[2]Translations!$A:$A,0))</f>
        <v>For the specific purpose of the NIMs data collection, this section should cover all data provided in section E.IV in the "baseline data collection" template.</v>
      </c>
      <c r="D286" s="407" t="s">
        <v>574</v>
      </c>
    </row>
    <row r="287" spans="1:4" x14ac:dyDescent="0.25">
      <c r="A287" s="468">
        <v>286</v>
      </c>
      <c r="B287" s="534" t="s">
        <v>1453</v>
      </c>
      <c r="C287" s="618" t="str">
        <f>INDEX([2]Translations!$B:$B,MATCH(A287,[2]Translations!$A:$A,0))</f>
        <v>Is electricity produced within the installation?</v>
      </c>
      <c r="D287" s="407" t="s">
        <v>575</v>
      </c>
    </row>
    <row r="288" spans="1:4" ht="22.5" x14ac:dyDescent="0.25">
      <c r="A288" s="468">
        <v>287</v>
      </c>
      <c r="B288" s="427" t="s">
        <v>1984</v>
      </c>
      <c r="C288" s="610" t="str">
        <f>INDEX([2]Translations!$B:$B,MATCH(A288,[2]Translations!$A:$A,0))</f>
        <v>Please select below the data source used for the energy flows pursuant to section 4.5 of Annex VII of the FAR.</v>
      </c>
      <c r="D288" s="407" t="s">
        <v>840</v>
      </c>
    </row>
    <row r="289" spans="1:4" x14ac:dyDescent="0.25">
      <c r="A289" s="468">
        <v>288</v>
      </c>
      <c r="B289" s="535" t="s">
        <v>1454</v>
      </c>
      <c r="C289" s="616" t="str">
        <f>INDEX([2]Translations!$B:$B,MATCH(A289,[2]Translations!$A:$A,0))</f>
        <v>Quantification of energy flows</v>
      </c>
      <c r="D289" s="407" t="s">
        <v>576</v>
      </c>
    </row>
    <row r="290" spans="1:4" ht="23.25" thickBot="1" x14ac:dyDescent="0.3">
      <c r="A290" s="468">
        <v>289</v>
      </c>
      <c r="B290" s="435" t="s">
        <v>1985</v>
      </c>
      <c r="C290" s="435" t="str">
        <f>INDEX([2]Translations!$B:$B,MATCH(A290,[2]Translations!$A:$A,0))</f>
        <v>The description should cover the determination of all data related to electricity flows listed in section 2.5 of Annex IV of the FAR.</v>
      </c>
      <c r="D290" s="407" t="s">
        <v>577</v>
      </c>
    </row>
    <row r="291" spans="1:4" ht="25.5" x14ac:dyDescent="0.25">
      <c r="A291" s="468">
        <v>290</v>
      </c>
      <c r="B291" s="454" t="s">
        <v>2036</v>
      </c>
      <c r="C291" s="454" t="str">
        <f>INDEX([2]Translations!$B:$B,MATCH(A291,[2]Translations!$A:$A,0))</f>
        <v>F. 
Product BM</v>
      </c>
      <c r="D291" s="407" t="s">
        <v>579</v>
      </c>
    </row>
    <row r="292" spans="1:4" ht="54" x14ac:dyDescent="0.25">
      <c r="A292" s="468">
        <v>291</v>
      </c>
      <c r="B292" s="421" t="s">
        <v>1455</v>
      </c>
      <c r="C292" s="421" t="str">
        <f>INDEX([2]Translations!$B:$B,MATCH(A292,[2]Translations!$A:$A,0))</f>
        <v>Sheet "ProductBM" - SUB-INSTALLATION DATA RELATING TO PRODUCT BENCHMARKS</v>
      </c>
      <c r="D292" s="407" t="s">
        <v>580</v>
      </c>
    </row>
    <row r="293" spans="1:4" ht="25.5" x14ac:dyDescent="0.25">
      <c r="A293" s="468">
        <v>292</v>
      </c>
      <c r="B293" s="556" t="s">
        <v>1456</v>
      </c>
      <c r="C293" s="622" t="str">
        <f>INDEX([2]Translations!$B:$B,MATCH(A293,[2]Translations!$A:$A,0))</f>
        <v>The navigation bar above only contains links to sub-installations listed in section C.I.</v>
      </c>
      <c r="D293" s="407" t="s">
        <v>581</v>
      </c>
    </row>
    <row r="294" spans="1:4" ht="16.5" thickBot="1" x14ac:dyDescent="0.3">
      <c r="A294" s="468">
        <v>293</v>
      </c>
      <c r="B294" s="431" t="s">
        <v>1457</v>
      </c>
      <c r="C294" s="431" t="str">
        <f>INDEX([2]Translations!$B:$B,MATCH(A294,[2]Translations!$A:$A,0))</f>
        <v>Product BM sub-installations</v>
      </c>
      <c r="D294" s="407" t="s">
        <v>582</v>
      </c>
    </row>
    <row r="295" spans="1:4" x14ac:dyDescent="0.25">
      <c r="A295" s="468">
        <v>294</v>
      </c>
      <c r="B295" s="440" t="s">
        <v>1458</v>
      </c>
      <c r="C295" s="440" t="str">
        <f>INDEX([2]Translations!$B:$B,MATCH(A295,[2]Translations!$A:$A,0))</f>
        <v>Sub-installation with product benchmark:</v>
      </c>
      <c r="D295" s="407" t="s">
        <v>620</v>
      </c>
    </row>
    <row r="296" spans="1:4" ht="23.25" thickBot="1" x14ac:dyDescent="0.3">
      <c r="A296" s="468">
        <v>295</v>
      </c>
      <c r="B296" s="441" t="s">
        <v>1459</v>
      </c>
      <c r="C296" s="441" t="str">
        <f>INDEX([2]Translations!$B:$B,MATCH(A296,[2]Translations!$A:$A,0))</f>
        <v>The name of the product benchmark sub-installation is displayed automatically based in the inputs in sheet "C_InstallationDescription".</v>
      </c>
      <c r="D296" s="407" t="s">
        <v>621</v>
      </c>
    </row>
    <row r="297" spans="1:4" x14ac:dyDescent="0.25">
      <c r="A297" s="468">
        <v>296</v>
      </c>
      <c r="B297" s="432" t="s">
        <v>1460</v>
      </c>
      <c r="C297" s="609" t="str">
        <f>INDEX([2]Translations!$B:$B,MATCH(A297,[2]Translations!$A:$A,0))</f>
        <v>System boundaries of the sub-installation</v>
      </c>
      <c r="D297" s="407" t="s">
        <v>717</v>
      </c>
    </row>
    <row r="298" spans="1:4" ht="22.5" x14ac:dyDescent="0.25">
      <c r="A298" s="468">
        <v>297</v>
      </c>
      <c r="B298" s="427" t="s">
        <v>1986</v>
      </c>
      <c r="C298" s="610" t="str">
        <f>INDEX([2]Translations!$B:$B,MATCH(A298,[2]Translations!$A:$A,0))</f>
        <v>As required by Annex VI, section 2(b), please describe the system boundaries of this sub-installation covering the following aspects:</v>
      </c>
      <c r="D298" s="407" t="s">
        <v>685</v>
      </c>
    </row>
    <row r="299" spans="1:4" x14ac:dyDescent="0.25">
      <c r="A299" s="468">
        <v>298</v>
      </c>
      <c r="B299" s="435" t="s">
        <v>1461</v>
      </c>
      <c r="C299" s="435" t="str">
        <f>INDEX([2]Translations!$B:$B,MATCH(A299,[2]Translations!$A:$A,0))</f>
        <v xml:space="preserve">which technical units are included, </v>
      </c>
      <c r="D299" s="407" t="s">
        <v>686</v>
      </c>
    </row>
    <row r="300" spans="1:4" x14ac:dyDescent="0.25">
      <c r="A300" s="468">
        <v>299</v>
      </c>
      <c r="B300" s="435" t="s">
        <v>1462</v>
      </c>
      <c r="C300" s="435" t="str">
        <f>INDEX([2]Translations!$B:$B,MATCH(A300,[2]Translations!$A:$A,0))</f>
        <v xml:space="preserve">which processes are carried out, </v>
      </c>
      <c r="D300" s="407" t="s">
        <v>687</v>
      </c>
    </row>
    <row r="301" spans="1:4" x14ac:dyDescent="0.25">
      <c r="A301" s="468">
        <v>300</v>
      </c>
      <c r="B301" s="435" t="s">
        <v>1463</v>
      </c>
      <c r="C301" s="435" t="str">
        <f>INDEX([2]Translations!$B:$B,MATCH(A301,[2]Translations!$A:$A,0))</f>
        <v>which input materials and fuels, and</v>
      </c>
      <c r="D301" s="407" t="s">
        <v>688</v>
      </c>
    </row>
    <row r="302" spans="1:4" x14ac:dyDescent="0.25">
      <c r="A302" s="468">
        <v>301</v>
      </c>
      <c r="B302" s="435" t="s">
        <v>1464</v>
      </c>
      <c r="C302" s="435" t="str">
        <f>INDEX([2]Translations!$B:$B,MATCH(A302,[2]Translations!$A:$A,0))</f>
        <v>which products and outputs are attributed.</v>
      </c>
      <c r="D302" s="407" t="s">
        <v>689</v>
      </c>
    </row>
    <row r="303" spans="1:4" ht="33.75" x14ac:dyDescent="0.25">
      <c r="A303" s="468">
        <v>302</v>
      </c>
      <c r="B303" s="427" t="s">
        <v>1987</v>
      </c>
      <c r="C303" s="610" t="str">
        <f>INDEX([2]Translations!$B:$B,MATCH(A303,[2]Translations!$A:$A,0))</f>
        <v>Please also describe the import or export of any intermediate products covered by product benchmarks (Sections 1.6 and 3.1(l) of Annex IV of the FAR), and respective amounts are quantified.</v>
      </c>
      <c r="D303" s="407" t="s">
        <v>583</v>
      </c>
    </row>
    <row r="304" spans="1:4" ht="31.5" x14ac:dyDescent="0.25">
      <c r="A304" s="468">
        <v>303</v>
      </c>
      <c r="B304" s="430" t="s">
        <v>1465</v>
      </c>
      <c r="C304" s="430" t="str">
        <f>INDEX([2]Translations!$B:$B,MATCH(A304,[2]Translations!$A:$A,0))</f>
        <v>If this information is already provided in sufficient detail in section C.II, please just include reference here to this section and proceed with the next points below.</v>
      </c>
      <c r="D304" s="407" t="s">
        <v>718</v>
      </c>
    </row>
    <row r="305" spans="1:4" x14ac:dyDescent="0.25">
      <c r="A305" s="468">
        <v>304</v>
      </c>
      <c r="B305" s="551" t="s">
        <v>1466</v>
      </c>
      <c r="C305" s="623" t="str">
        <f>INDEX([2]Translations!$B:$B,MATCH(A305,[2]Translations!$A:$A,0))</f>
        <v>Reference to a separate detailed flow diagram, if relevant</v>
      </c>
      <c r="D305" s="407" t="s">
        <v>719</v>
      </c>
    </row>
    <row r="306" spans="1:4" ht="22.5" x14ac:dyDescent="0.25">
      <c r="A306" s="468">
        <v>305</v>
      </c>
      <c r="B306" s="427" t="s">
        <v>1467</v>
      </c>
      <c r="C306" s="610" t="str">
        <f>INDEX([2]Translations!$B:$B,MATCH(A306,[2]Translations!$A:$A,0))</f>
        <v>In case of a more complex sub-installation, please provide a detailed flow diagram, if not included under i. above.</v>
      </c>
      <c r="D306" s="407" t="s">
        <v>584</v>
      </c>
    </row>
    <row r="307" spans="1:4" ht="25.5" x14ac:dyDescent="0.25">
      <c r="A307" s="468">
        <v>306</v>
      </c>
      <c r="B307" s="432" t="s">
        <v>1468</v>
      </c>
      <c r="C307" s="609" t="str">
        <f>INDEX([2]Translations!$B:$B,MATCH(A307,[2]Translations!$A:$A,0))</f>
        <v>Method for the determination of annual production (=activity) levels</v>
      </c>
      <c r="D307" s="407" t="s">
        <v>622</v>
      </c>
    </row>
    <row r="308" spans="1:4" ht="31.5" x14ac:dyDescent="0.25">
      <c r="A308" s="468">
        <v>307</v>
      </c>
      <c r="B308" s="430" t="s">
        <v>1469</v>
      </c>
      <c r="C308" s="430" t="str">
        <f>INDEX([2]Translations!$B:$B,MATCH(A308,[2]Translations!$A:$A,0))</f>
        <v>For the specific purpose of the NIMs data collection, this section should cover all data provided in section F.(a) in the "baseline data collection" template.</v>
      </c>
      <c r="D308" s="407" t="s">
        <v>585</v>
      </c>
    </row>
    <row r="309" spans="1:4" ht="22.5" x14ac:dyDescent="0.25">
      <c r="A309" s="468">
        <v>308</v>
      </c>
      <c r="B309" s="435" t="s">
        <v>1988</v>
      </c>
      <c r="C309" s="435" t="str">
        <f>INDEX([2]Translations!$B:$B,MATCH(A309,[2]Translations!$A:$A,0))</f>
        <v>the method used for the determination of annual quantities pursuant to section 5 of Annex VII of the FAR.</v>
      </c>
      <c r="D309" s="407" t="s">
        <v>586</v>
      </c>
    </row>
    <row r="310" spans="1:4" x14ac:dyDescent="0.25">
      <c r="A310" s="468">
        <v>309</v>
      </c>
      <c r="B310" s="535" t="s">
        <v>1470</v>
      </c>
      <c r="C310" s="616" t="str">
        <f>INDEX([2]Translations!$B:$B,MATCH(A310,[2]Translations!$A:$A,0))</f>
        <v>Quantities of products</v>
      </c>
      <c r="D310" s="407" t="s">
        <v>623</v>
      </c>
    </row>
    <row r="311" spans="1:4" x14ac:dyDescent="0.25">
      <c r="A311" s="468">
        <v>310</v>
      </c>
      <c r="B311" s="535" t="s">
        <v>1471</v>
      </c>
      <c r="C311" s="616" t="str">
        <f>INDEX([2]Translations!$B:$B,MATCH(A311,[2]Translations!$A:$A,0))</f>
        <v>Annual quantities of products</v>
      </c>
      <c r="D311" s="407" t="s">
        <v>624</v>
      </c>
    </row>
    <row r="312" spans="1:4" x14ac:dyDescent="0.25">
      <c r="A312" s="468">
        <v>311</v>
      </c>
      <c r="B312" s="535" t="s">
        <v>1472</v>
      </c>
      <c r="C312" s="616" t="str">
        <f>INDEX([2]Translations!$B:$B,MATCH(A312,[2]Translations!$A:$A,0))</f>
        <v>Special reporting requirements:</v>
      </c>
      <c r="D312" s="407" t="s">
        <v>625</v>
      </c>
    </row>
    <row r="313" spans="1:4" ht="22.5" x14ac:dyDescent="0.25">
      <c r="A313" s="468">
        <v>312</v>
      </c>
      <c r="B313" s="427" t="s">
        <v>1473</v>
      </c>
      <c r="C313" s="610" t="str">
        <f>INDEX([2]Translations!$B:$B,MATCH(A313,[2]Translations!$A:$A,0))</f>
        <v>Some product benchmarks require special information to be reported (e.g. CWT values). If relevant, an automatically generated message will appear here.</v>
      </c>
      <c r="D313" s="407" t="s">
        <v>587</v>
      </c>
    </row>
    <row r="314" spans="1:4" ht="22.5" x14ac:dyDescent="0.25">
      <c r="A314" s="468">
        <v>313</v>
      </c>
      <c r="B314" s="427" t="s">
        <v>1989</v>
      </c>
      <c r="C314" s="610" t="str">
        <f>INDEX([2]Translations!$B:$B,MATCH(A314,[2]Translations!$A:$A,0))</f>
        <v>Please consider the definition and system boundaries as set out in Annex I of the FAR and the relevant section in Guidance Document 9.</v>
      </c>
      <c r="D314" s="407" t="s">
        <v>588</v>
      </c>
    </row>
    <row r="315" spans="1:4" ht="33.75" x14ac:dyDescent="0.25">
      <c r="A315" s="468">
        <v>314</v>
      </c>
      <c r="B315" s="427" t="s">
        <v>1474</v>
      </c>
      <c r="C315" s="610" t="str">
        <f>INDEX([2]Translations!$B:$B,MATCH(A315,[2]Translations!$A:$A,0))</f>
        <v>If the installation did not operate in all years, please provide evidence, as appropriate, and describe how the start of normal operation was determined, if relevant.</v>
      </c>
      <c r="D315" s="407" t="s">
        <v>589</v>
      </c>
    </row>
    <row r="316" spans="1:4" ht="25.5" x14ac:dyDescent="0.25">
      <c r="A316" s="468">
        <v>315</v>
      </c>
      <c r="B316" s="534" t="s">
        <v>1475</v>
      </c>
      <c r="C316" s="618" t="str">
        <f>INDEX([2]Translations!$B:$B,MATCH(A316,[2]Translations!$A:$A,0))</f>
        <v>Description of the methodology for keeping track of the products produced</v>
      </c>
      <c r="D316" s="407" t="s">
        <v>722</v>
      </c>
    </row>
    <row r="317" spans="1:4" ht="22.5" x14ac:dyDescent="0.25">
      <c r="A317" s="468">
        <v>316</v>
      </c>
      <c r="B317" s="427" t="s">
        <v>1990</v>
      </c>
      <c r="C317" s="610" t="str">
        <f>INDEX([2]Translations!$B:$B,MATCH(A317,[2]Translations!$A:$A,0))</f>
        <v>This should include the methodology on how relevant PRODCOM codes are tracked in accordance with section 9. of Annex VII (FAR).</v>
      </c>
      <c r="D317" s="407" t="s">
        <v>590</v>
      </c>
    </row>
    <row r="318" spans="1:4" x14ac:dyDescent="0.25">
      <c r="A318" s="468">
        <v>317</v>
      </c>
      <c r="B318" s="432" t="s">
        <v>1476</v>
      </c>
      <c r="C318" s="609" t="str">
        <f>INDEX([2]Translations!$B:$B,MATCH(A318,[2]Translations!$A:$A,0))</f>
        <v>Exchangeability of fuel and electricity:</v>
      </c>
      <c r="D318" s="407" t="s">
        <v>626</v>
      </c>
    </row>
    <row r="319" spans="1:4" ht="31.5" x14ac:dyDescent="0.25">
      <c r="A319" s="468">
        <v>318</v>
      </c>
      <c r="B319" s="442" t="s">
        <v>1477</v>
      </c>
      <c r="C319" s="442" t="str">
        <f>INDEX([2]Translations!$B:$B,MATCH(A319,[2]Translations!$A:$A,0))</f>
        <v>For the specific purpose of the NIMs data collection, this section should cover all data provided in section F.(c) in the "baseline data collection" template.</v>
      </c>
      <c r="D319" s="407" t="s">
        <v>591</v>
      </c>
    </row>
    <row r="320" spans="1:4" ht="22.5" x14ac:dyDescent="0.25">
      <c r="A320" s="468">
        <v>319</v>
      </c>
      <c r="B320" s="427" t="s">
        <v>1478</v>
      </c>
      <c r="C320" s="610" t="str">
        <f>INDEX([2]Translations!$B:$B,MATCH(A320,[2]Translations!$A:$A,0))</f>
        <v>If relevant, an automatically generated message will appear here demanding the input needed for taking into account the exchangeability of fuels and electricity.</v>
      </c>
      <c r="D320" s="407" t="s">
        <v>592</v>
      </c>
    </row>
    <row r="321" spans="1:4" ht="33.75" x14ac:dyDescent="0.25">
      <c r="A321" s="468">
        <v>320</v>
      </c>
      <c r="B321" s="427" t="s">
        <v>1991</v>
      </c>
      <c r="C321" s="610" t="str">
        <f>INDEX([2]Translations!$B:$B,MATCH(A321,[2]Translations!$A:$A,0))</f>
        <v>According to Article 21 of the FAR the "relevant electricity consumption" needs to be described taking into account the sub-installation's system boundaries as listed in Annex I of the FAR.</v>
      </c>
      <c r="D321" s="407" t="s">
        <v>593</v>
      </c>
    </row>
    <row r="322" spans="1:4" x14ac:dyDescent="0.25">
      <c r="A322" s="468">
        <v>321</v>
      </c>
      <c r="B322" s="535" t="s">
        <v>1479</v>
      </c>
      <c r="C322" s="616" t="str">
        <f>INDEX([2]Translations!$B:$B,MATCH(A322,[2]Translations!$A:$A,0))</f>
        <v>Relevant electricity consumption</v>
      </c>
      <c r="D322" s="407" t="s">
        <v>1161</v>
      </c>
    </row>
    <row r="323" spans="1:4" ht="45" x14ac:dyDescent="0.25">
      <c r="A323" s="468">
        <v>322</v>
      </c>
      <c r="B323" s="427" t="s">
        <v>1992</v>
      </c>
      <c r="C323" s="610" t="str">
        <f>INDEX([2]Translations!$B:$B,MATCH(A323,[2]Translations!$A:$A,0))</f>
        <v>Selecting "TRUE" here means that the data source with the highest rank within the hierarchy set out in section 4 of Annex VII of the FAR has been used. If this is not the case, please select "FALSE" and select the reason for that from the drop-down list and describe further details below. Reasons for deviation can be the following:</v>
      </c>
      <c r="D323" s="407" t="s">
        <v>619</v>
      </c>
    </row>
    <row r="324" spans="1:4" ht="25.5" x14ac:dyDescent="0.25">
      <c r="A324" s="468">
        <v>323</v>
      </c>
      <c r="B324" s="547" t="s">
        <v>1480</v>
      </c>
      <c r="C324" s="624" t="str">
        <f>INDEX([2]Translations!$B:$B,MATCH(A324,[2]Translations!$A:$A,0))</f>
        <v>Are measurable heat flows imported from non-ETS installations or entities relevant?</v>
      </c>
      <c r="D324" s="407" t="s">
        <v>627</v>
      </c>
    </row>
    <row r="325" spans="1:4" ht="31.5" x14ac:dyDescent="0.25">
      <c r="A325" s="468">
        <v>324</v>
      </c>
      <c r="B325" s="442" t="s">
        <v>1481</v>
      </c>
      <c r="C325" s="442" t="str">
        <f>INDEX([2]Translations!$B:$B,MATCH(A325,[2]Translations!$A:$A,0))</f>
        <v>For the specific purpose of the NIMs data collection, this section should cover all data provided in section F.(d)  and F.(k).iv in the "baseline data collection" template.</v>
      </c>
      <c r="D325" s="407" t="s">
        <v>594</v>
      </c>
    </row>
    <row r="326" spans="1:4" ht="22.5" x14ac:dyDescent="0.25">
      <c r="A326" s="468">
        <v>325</v>
      </c>
      <c r="B326" s="435" t="s">
        <v>1993</v>
      </c>
      <c r="C326" s="435" t="str">
        <f>INDEX([2]Translations!$B:$B,MATCH(A326,[2]Translations!$A:$A,0))</f>
        <v>Pursuant to Article 21 of the FAR, an amount of emissions has to be deducted from the preliminary annual allocation from product-benchmark sub-installations.</v>
      </c>
      <c r="D326" s="407" t="s">
        <v>595</v>
      </c>
    </row>
    <row r="327" spans="1:4" ht="22.5" x14ac:dyDescent="0.25">
      <c r="A327" s="468">
        <v>326</v>
      </c>
      <c r="B327" s="435" t="s">
        <v>1994</v>
      </c>
      <c r="C327" s="435" t="str">
        <f>INDEX([2]Translations!$B:$B,MATCH(A327,[2]Translations!$A:$A,0))</f>
        <v>This should also include any heat from nitric acid pursuant to Article 16(5) of the FAR.</v>
      </c>
      <c r="D327" s="407" t="s">
        <v>596</v>
      </c>
    </row>
    <row r="328" spans="1:4" ht="22.5" x14ac:dyDescent="0.25">
      <c r="A328" s="468">
        <v>327</v>
      </c>
      <c r="B328" s="443" t="s">
        <v>1482</v>
      </c>
      <c r="C328" s="443" t="str">
        <f>INDEX([2]Translations!$B:$B,MATCH(A328,[2]Translations!$A:$A,0))</f>
        <v>Please describe how it is determined that the heat is from non-ETS origin and that it is consumed within the system boundaries of this sub-installation.</v>
      </c>
      <c r="D328" s="407" t="s">
        <v>597</v>
      </c>
    </row>
    <row r="329" spans="1:4" ht="45" x14ac:dyDescent="0.25">
      <c r="A329" s="468">
        <v>328</v>
      </c>
      <c r="B329" s="444" t="s">
        <v>1483</v>
      </c>
      <c r="C329" s="444" t="str">
        <f>INDEX([2]Translations!$B:$B,MATCH(A329,[2]Translations!$A:$A,0))</f>
        <v>Data required for the determination of the benchmark improvement rate pursuant to Article 10a(2) of the Directive</v>
      </c>
      <c r="D329" s="407" t="s">
        <v>697</v>
      </c>
    </row>
    <row r="330" spans="1:4" x14ac:dyDescent="0.25">
      <c r="A330" s="468">
        <v>329</v>
      </c>
      <c r="B330" s="549" t="s">
        <v>1484</v>
      </c>
      <c r="C330" s="627" t="str">
        <f>INDEX([2]Translations!$B:$B,MATCH(A330,[2]Translations!$A:$A,0))</f>
        <v>Directly attributable emissions</v>
      </c>
      <c r="D330" s="407" t="s">
        <v>698</v>
      </c>
    </row>
    <row r="331" spans="1:4" x14ac:dyDescent="0.25">
      <c r="A331" s="468">
        <v>330</v>
      </c>
      <c r="B331" s="543" t="s">
        <v>1485</v>
      </c>
      <c r="C331" s="621" t="str">
        <f>INDEX([2]Translations!$B:$B,MATCH(A331,[2]Translations!$A:$A,0))</f>
        <v>Attribution of directly attributable emissions</v>
      </c>
      <c r="D331" s="407" t="s">
        <v>628</v>
      </c>
    </row>
    <row r="332" spans="1:4" ht="31.5" x14ac:dyDescent="0.25">
      <c r="A332" s="468">
        <v>331</v>
      </c>
      <c r="B332" s="445" t="s">
        <v>1486</v>
      </c>
      <c r="C332" s="445" t="str">
        <f>INDEX([2]Translations!$B:$B,MATCH(A332,[2]Translations!$A:$A,0))</f>
        <v>For the specific purpose of the NIMs data collection, this section should cover all data provided in section F.(g) in the "baseline data collection" template.</v>
      </c>
      <c r="D332" s="407" t="s">
        <v>598</v>
      </c>
    </row>
    <row r="333" spans="1:4" ht="45" x14ac:dyDescent="0.25">
      <c r="A333" s="468">
        <v>332</v>
      </c>
      <c r="B333" s="537" t="s">
        <v>1995</v>
      </c>
      <c r="C333" s="620" t="str">
        <f>INDEX([2]Translations!$B:$B,MATCH(A333,[2]Translations!$A:$A,0))</f>
        <v>Please describe here how the emissions of source streams and emissions sources are attributed to this sub-installation in accordance with the provisions set out in section 10.1.1 of Annex VII of the FAR, taking into consideration the following exemptions:</v>
      </c>
      <c r="D333" s="407" t="s">
        <v>599</v>
      </c>
    </row>
    <row r="334" spans="1:4" ht="45" x14ac:dyDescent="0.25">
      <c r="A334" s="468">
        <v>333</v>
      </c>
      <c r="B334" s="537" t="s">
        <v>1996</v>
      </c>
      <c r="C334" s="620" t="str">
        <f>INDEX([2]Translations!$B:$B,MATCH(A334,[2]Translations!$A:$A,0))</f>
        <v>emissions attributable to measurable heat imported to or exported from this sub-installation should not be described here but under point (g) below in accordance with the provisions set out in section 10.1.2, sub-sections 4 and 5 of Annex VII of the FAR.</v>
      </c>
      <c r="D334" s="407" t="s">
        <v>600</v>
      </c>
    </row>
    <row r="335" spans="1:4" ht="33.75" x14ac:dyDescent="0.25">
      <c r="A335" s="468">
        <v>334</v>
      </c>
      <c r="B335" s="537" t="s">
        <v>1487</v>
      </c>
      <c r="C335" s="620" t="str">
        <f>INDEX([2]Translations!$B:$B,MATCH(A335,[2]Translations!$A:$A,0))</f>
        <v>emissions from waste gases which are IMPORTED from other installations or sub-installations and consumed in this sub-installation, should not be included here but under point (f) below.</v>
      </c>
      <c r="D335" s="407" t="s">
        <v>601</v>
      </c>
    </row>
    <row r="336" spans="1:4" ht="33.75" x14ac:dyDescent="0.25">
      <c r="A336" s="468">
        <v>335</v>
      </c>
      <c r="B336" s="537" t="s">
        <v>1488</v>
      </c>
      <c r="C336" s="620" t="str">
        <f>INDEX([2]Translations!$B:$B,MATCH(A336,[2]Translations!$A:$A,0))</f>
        <v>The description should include an appropriate reference to the latest approved monitoring plan under the M&amp;R Regulation using the same names for all source streams and emissions.</v>
      </c>
      <c r="D336" s="407" t="s">
        <v>602</v>
      </c>
    </row>
    <row r="337" spans="1:4" x14ac:dyDescent="0.25">
      <c r="A337" s="468">
        <v>336</v>
      </c>
      <c r="B337" s="543" t="s">
        <v>1489</v>
      </c>
      <c r="C337" s="621" t="str">
        <f>INDEX([2]Translations!$B:$B,MATCH(A337,[2]Translations!$A:$A,0))</f>
        <v>Are further internal source streams relevant?</v>
      </c>
      <c r="D337" s="407" t="s">
        <v>629</v>
      </c>
    </row>
    <row r="338" spans="1:4" ht="31.5" x14ac:dyDescent="0.25">
      <c r="A338" s="468">
        <v>337</v>
      </c>
      <c r="B338" s="445" t="s">
        <v>1490</v>
      </c>
      <c r="C338" s="445" t="str">
        <f>INDEX([2]Translations!$B:$B,MATCH(A338,[2]Translations!$A:$A,0))</f>
        <v>For the specific purpose of the NIMs data collection, this section should cover all data provided in section F.(i) in the "baseline data collection" template.</v>
      </c>
      <c r="D338" s="407" t="s">
        <v>603</v>
      </c>
    </row>
    <row r="339" spans="1:4" ht="22.5" x14ac:dyDescent="0.25">
      <c r="A339" s="468">
        <v>338</v>
      </c>
      <c r="B339" s="537" t="s">
        <v>1491</v>
      </c>
      <c r="C339" s="620" t="str">
        <f>INDEX([2]Translations!$B:$B,MATCH(A339,[2]Translations!$A:$A,0))</f>
        <v>If relevant, please describe below how corresponding amounts are monitored, in particular if not already covered by the monitoring plan under the M&amp;R Regulation.</v>
      </c>
      <c r="D339" s="407" t="s">
        <v>607</v>
      </c>
    </row>
    <row r="340" spans="1:4" ht="22.5" x14ac:dyDescent="0.25">
      <c r="A340" s="468">
        <v>339</v>
      </c>
      <c r="B340" s="537" t="s">
        <v>1997</v>
      </c>
      <c r="C340" s="620" t="str">
        <f>INDEX([2]Translations!$B:$B,MATCH(A340,[2]Translations!$A:$A,0))</f>
        <v>the data source used for the quantification of amounts imported or exported pursuant to section 4.4 of Annex VII of the FAR.</v>
      </c>
      <c r="D340" s="407" t="s">
        <v>604</v>
      </c>
    </row>
    <row r="341" spans="1:4" ht="22.5" x14ac:dyDescent="0.25">
      <c r="A341" s="468">
        <v>340</v>
      </c>
      <c r="B341" s="537" t="s">
        <v>1998</v>
      </c>
      <c r="C341" s="620" t="str">
        <f>INDEX([2]Translations!$B:$B,MATCH(A341,[2]Translations!$A:$A,0))</f>
        <v>the method used for the determination of all calculation factors pursuant section 4.6 of Annex VII of the FAR.</v>
      </c>
      <c r="D341" s="407" t="s">
        <v>605</v>
      </c>
    </row>
    <row r="342" spans="1:4" x14ac:dyDescent="0.25">
      <c r="A342" s="468">
        <v>341</v>
      </c>
      <c r="B342" s="545" t="s">
        <v>1492</v>
      </c>
      <c r="C342" s="625" t="str">
        <f>INDEX([2]Translations!$B:$B,MATCH(A342,[2]Translations!$A:$A,0))</f>
        <v>Amounts imported or exported</v>
      </c>
      <c r="D342" s="407" t="s">
        <v>630</v>
      </c>
    </row>
    <row r="343" spans="1:4" x14ac:dyDescent="0.25">
      <c r="A343" s="468">
        <v>342</v>
      </c>
      <c r="B343" s="544" t="s">
        <v>1493</v>
      </c>
      <c r="C343" s="626" t="str">
        <f>INDEX([2]Translations!$B:$B,MATCH(A343,[2]Translations!$A:$A,0))</f>
        <v>Emission factor or carbon content</v>
      </c>
      <c r="D343" s="407" t="s">
        <v>631</v>
      </c>
    </row>
    <row r="344" spans="1:4" x14ac:dyDescent="0.25">
      <c r="A344" s="468">
        <v>343</v>
      </c>
      <c r="B344" s="544" t="s">
        <v>1494</v>
      </c>
      <c r="C344" s="626" t="str">
        <f>INDEX([2]Translations!$B:$B,MATCH(A344,[2]Translations!$A:$A,0))</f>
        <v>Biomass content</v>
      </c>
      <c r="D344" s="407" t="s">
        <v>632</v>
      </c>
    </row>
    <row r="345" spans="1:4" x14ac:dyDescent="0.25">
      <c r="A345" s="468">
        <v>344</v>
      </c>
      <c r="B345" s="543" t="s">
        <v>1495</v>
      </c>
      <c r="C345" s="621" t="str">
        <f>INDEX([2]Translations!$B:$B,MATCH(A345,[2]Translations!$A:$A,0))</f>
        <v>Is transferred CO2 imported or exported relevant?</v>
      </c>
      <c r="D345" s="407" t="s">
        <v>633</v>
      </c>
    </row>
    <row r="346" spans="1:4" ht="31.5" x14ac:dyDescent="0.25">
      <c r="A346" s="468">
        <v>345</v>
      </c>
      <c r="B346" s="445" t="s">
        <v>1496</v>
      </c>
      <c r="C346" s="445" t="str">
        <f>INDEX([2]Translations!$B:$B,MATCH(A346,[2]Translations!$A:$A,0))</f>
        <v>For the specific purpose of the NIMs data collection, this section should cover all data provided in section F.(j) in the "baseline data collection" template.</v>
      </c>
      <c r="D346" s="407" t="s">
        <v>606</v>
      </c>
    </row>
    <row r="347" spans="1:4" ht="25.5" x14ac:dyDescent="0.25">
      <c r="A347" s="468">
        <v>346</v>
      </c>
      <c r="B347" s="549" t="s">
        <v>1497</v>
      </c>
      <c r="C347" s="627" t="str">
        <f>INDEX([2]Translations!$B:$B,MATCH(A347,[2]Translations!$A:$A,0))</f>
        <v>Fuel input to this sub-installation and relevant emission factor</v>
      </c>
      <c r="D347" s="407" t="s">
        <v>700</v>
      </c>
    </row>
    <row r="348" spans="1:4" ht="31.5" x14ac:dyDescent="0.25">
      <c r="A348" s="468">
        <v>347</v>
      </c>
      <c r="B348" s="445" t="s">
        <v>1498</v>
      </c>
      <c r="C348" s="445" t="str">
        <f>INDEX([2]Translations!$B:$B,MATCH(A348,[2]Translations!$A:$A,0))</f>
        <v>For the specific purpose of the NIMs data collection, this section should cover all data provided in section F.(h) in the "baseline data collection" template.</v>
      </c>
      <c r="D348" s="407" t="s">
        <v>608</v>
      </c>
    </row>
    <row r="349" spans="1:4" ht="22.5" x14ac:dyDescent="0.25">
      <c r="A349" s="468">
        <v>348</v>
      </c>
      <c r="B349" s="537" t="s">
        <v>1999</v>
      </c>
      <c r="C349" s="620" t="str">
        <f>INDEX([2]Translations!$B:$B,MATCH(A349,[2]Translations!$A:$A,0))</f>
        <v>the data source used for the quantification of the fuel input pursuant to section 4.4 of Annex VII of the FAR.</v>
      </c>
      <c r="D349" s="407" t="s">
        <v>693</v>
      </c>
    </row>
    <row r="350" spans="1:4" ht="33.75" x14ac:dyDescent="0.25">
      <c r="A350" s="468">
        <v>349</v>
      </c>
      <c r="B350" s="537" t="s">
        <v>1499</v>
      </c>
      <c r="C350" s="620" t="str">
        <f>INDEX([2]Translations!$B:$B,MATCH(A350,[2]Translations!$A:$A,0))</f>
        <v>The term "fuel" should be understood as any source stream in accordance with the M&amp;R Regulation that is combustible and for which a net calorific value can be determined.</v>
      </c>
      <c r="D350" s="407" t="s">
        <v>663</v>
      </c>
    </row>
    <row r="351" spans="1:4" ht="22.5" x14ac:dyDescent="0.25">
      <c r="A351" s="468">
        <v>350</v>
      </c>
      <c r="B351" s="537" t="s">
        <v>2000</v>
      </c>
      <c r="C351" s="620" t="str">
        <f>INDEX([2]Translations!$B:$B,MATCH(A351,[2]Translations!$A:$A,0))</f>
        <v>the method used for the determination of weighted emission factor pursuant section 4.6 of Annex VII of the FAR.</v>
      </c>
      <c r="D351" s="407" t="s">
        <v>609</v>
      </c>
    </row>
    <row r="352" spans="1:4" ht="45" x14ac:dyDescent="0.25">
      <c r="A352" s="468">
        <v>351</v>
      </c>
      <c r="B352" s="537" t="s">
        <v>1500</v>
      </c>
      <c r="C352" s="620" t="str">
        <f>INDEX([2]Translations!$B:$B,MATCH(A352,[2]Translations!$A:$A,0))</f>
        <v>The weighted emission factor corresponds to the accumulated emissions from the fuels, including those used to produce measurable heat, divided by the total energy content. The weighted emission factor should furthermore include emissions from corresponding flue gas cleaning, if applicable.</v>
      </c>
      <c r="D352" s="407" t="s">
        <v>664</v>
      </c>
    </row>
    <row r="353" spans="1:4" x14ac:dyDescent="0.25">
      <c r="A353" s="468">
        <v>352</v>
      </c>
      <c r="B353" s="544" t="s">
        <v>1501</v>
      </c>
      <c r="C353" s="626" t="str">
        <f>INDEX([2]Translations!$B:$B,MATCH(A353,[2]Translations!$A:$A,0))</f>
        <v>Weighted emission factor</v>
      </c>
      <c r="D353" s="407" t="s">
        <v>704</v>
      </c>
    </row>
    <row r="354" spans="1:4" ht="25.5" x14ac:dyDescent="0.25">
      <c r="A354" s="468">
        <v>353</v>
      </c>
      <c r="B354" s="549" t="s">
        <v>1502</v>
      </c>
      <c r="C354" s="627" t="str">
        <f>INDEX([2]Translations!$B:$B,MATCH(A354,[2]Translations!$A:$A,0))</f>
        <v>Measurable heat import to and export from this sub-installation</v>
      </c>
      <c r="D354" s="407" t="s">
        <v>634</v>
      </c>
    </row>
    <row r="355" spans="1:4" ht="31.5" x14ac:dyDescent="0.25">
      <c r="A355" s="468">
        <v>354</v>
      </c>
      <c r="B355" s="445" t="s">
        <v>1503</v>
      </c>
      <c r="C355" s="445" t="str">
        <f>INDEX([2]Translations!$B:$B,MATCH(A355,[2]Translations!$A:$A,0))</f>
        <v>For the specific purpose of the NIMs data collection, this section should cover all data provided in section F.(k) in the "baseline data collection" template.</v>
      </c>
      <c r="D355" s="407" t="s">
        <v>610</v>
      </c>
    </row>
    <row r="356" spans="1:4" ht="22.5" x14ac:dyDescent="0.25">
      <c r="A356" s="468">
        <v>355</v>
      </c>
      <c r="B356" s="537" t="s">
        <v>2001</v>
      </c>
      <c r="C356" s="620" t="str">
        <f>INDEX([2]Translations!$B:$B,MATCH(A356,[2]Translations!$A:$A,0))</f>
        <v>The attributable emissions will take into account any import or export of measurable heat pursuant to sections 10.1.2 and 10.1.3 of Annex VII of the FAR.</v>
      </c>
      <c r="D356" s="407" t="s">
        <v>611</v>
      </c>
    </row>
    <row r="357" spans="1:4" x14ac:dyDescent="0.25">
      <c r="A357" s="468">
        <v>356</v>
      </c>
      <c r="B357" s="543" t="s">
        <v>1504</v>
      </c>
      <c r="C357" s="621" t="str">
        <f>INDEX([2]Translations!$B:$B,MATCH(A357,[2]Translations!$A:$A,0))</f>
        <v>Are measurable heat flows relevant for this sub-installation?</v>
      </c>
      <c r="D357" s="407" t="s">
        <v>635</v>
      </c>
    </row>
    <row r="358" spans="1:4" ht="22.5" x14ac:dyDescent="0.25">
      <c r="A358" s="468">
        <v>357</v>
      </c>
      <c r="B358" s="537" t="s">
        <v>2002</v>
      </c>
      <c r="C358" s="620" t="str">
        <f>INDEX([2]Translations!$B:$B,MATCH(A358,[2]Translations!$A:$A,0))</f>
        <v>the method used for the determination of annual quantities pursuant to section 7.2 of Annex VII of the FAR.</v>
      </c>
      <c r="D358" s="407" t="s">
        <v>651</v>
      </c>
    </row>
    <row r="359" spans="1:4" x14ac:dyDescent="0.25">
      <c r="A359" s="468">
        <v>358</v>
      </c>
      <c r="B359" s="540" t="s">
        <v>1505</v>
      </c>
      <c r="C359" s="628" t="str">
        <f>INDEX([2]Translations!$B:$B,MATCH(A359,[2]Translations!$A:$A,0))</f>
        <v>Measurable heat imported</v>
      </c>
      <c r="D359" s="407" t="s">
        <v>677</v>
      </c>
    </row>
    <row r="360" spans="1:4" x14ac:dyDescent="0.25">
      <c r="A360" s="468">
        <v>359</v>
      </c>
      <c r="B360" s="541" t="s">
        <v>1506</v>
      </c>
      <c r="C360" s="629" t="str">
        <f>INDEX([2]Translations!$B:$B,MATCH(A360,[2]Translations!$A:$A,0))</f>
        <v>Measurable heat from pulp</v>
      </c>
      <c r="D360" s="407" t="s">
        <v>636</v>
      </c>
    </row>
    <row r="361" spans="1:4" x14ac:dyDescent="0.25">
      <c r="A361" s="468">
        <v>360</v>
      </c>
      <c r="B361" s="541" t="s">
        <v>1507</v>
      </c>
      <c r="C361" s="629" t="str">
        <f>INDEX([2]Translations!$B:$B,MATCH(A361,[2]Translations!$A:$A,0))</f>
        <v>Measurable heat from nitric acid</v>
      </c>
      <c r="D361" s="407" t="s">
        <v>637</v>
      </c>
    </row>
    <row r="362" spans="1:4" x14ac:dyDescent="0.25">
      <c r="A362" s="468">
        <v>361</v>
      </c>
      <c r="B362" s="542" t="s">
        <v>1508</v>
      </c>
      <c r="C362" s="630" t="str">
        <f>INDEX([2]Translations!$B:$B,MATCH(A362,[2]Translations!$A:$A,0))</f>
        <v>Measurable heat exported</v>
      </c>
      <c r="D362" s="407" t="s">
        <v>708</v>
      </c>
    </row>
    <row r="363" spans="1:4" ht="38.25" x14ac:dyDescent="0.25">
      <c r="A363" s="468">
        <v>362</v>
      </c>
      <c r="B363" s="543" t="s">
        <v>2003</v>
      </c>
      <c r="C363" s="621" t="str">
        <f>INDEX([2]Translations!$B:$B,MATCH(A363,[2]Translations!$A:$A,0))</f>
        <v>Description of the methodology for determination of the relevant attributable emission factors in accordance with sections 10.1.2. and 10.1.3. of Annex VII (FAR).</v>
      </c>
      <c r="D363" s="407" t="s">
        <v>715</v>
      </c>
    </row>
    <row r="364" spans="1:4" ht="22.5" x14ac:dyDescent="0.25">
      <c r="A364" s="468">
        <v>363</v>
      </c>
      <c r="B364" s="537" t="s">
        <v>1509</v>
      </c>
      <c r="C364" s="620" t="str">
        <f>INDEX([2]Translations!$B:$B,MATCH(A364,[2]Translations!$A:$A,0))</f>
        <v>This should cover the emission factor for each type of measurable heat flow identified above.</v>
      </c>
      <c r="D364" s="407" t="s">
        <v>672</v>
      </c>
    </row>
    <row r="365" spans="1:4" ht="22.5" x14ac:dyDescent="0.25">
      <c r="A365" s="468">
        <v>364</v>
      </c>
      <c r="B365" s="537" t="s">
        <v>2004</v>
      </c>
      <c r="C365" s="620" t="str">
        <f>INDEX([2]Translations!$B:$B,MATCH(A365,[2]Translations!$A:$A,0))</f>
        <v>If the heat is produced from CHPs, please describe how all parameters in chapter 8 of Annex VII of the FAR have been determined.</v>
      </c>
      <c r="D365" s="407" t="s">
        <v>673</v>
      </c>
    </row>
    <row r="366" spans="1:4" ht="25.5" x14ac:dyDescent="0.25">
      <c r="A366" s="468">
        <v>365</v>
      </c>
      <c r="B366" s="543" t="s">
        <v>1510</v>
      </c>
      <c r="C366" s="621" t="str">
        <f>INDEX([2]Translations!$B:$B,MATCH(A366,[2]Translations!$A:$A,0))</f>
        <v>Are measurable heat flows imported from sub-installations producing pulp relevant?</v>
      </c>
      <c r="D366" s="407" t="s">
        <v>638</v>
      </c>
    </row>
    <row r="367" spans="1:4" x14ac:dyDescent="0.25">
      <c r="A367" s="468">
        <v>366</v>
      </c>
      <c r="B367" s="549" t="s">
        <v>1511</v>
      </c>
      <c r="C367" s="627" t="str">
        <f>INDEX([2]Translations!$B:$B,MATCH(A367,[2]Translations!$A:$A,0))</f>
        <v>Waste gas balance for this sub-installation</v>
      </c>
      <c r="D367" s="407" t="s">
        <v>639</v>
      </c>
    </row>
    <row r="368" spans="1:4" ht="31.5" x14ac:dyDescent="0.25">
      <c r="A368" s="468">
        <v>367</v>
      </c>
      <c r="B368" s="445" t="s">
        <v>1512</v>
      </c>
      <c r="C368" s="445" t="str">
        <f>INDEX([2]Translations!$B:$B,MATCH(A368,[2]Translations!$A:$A,0))</f>
        <v>For the specific purpose of the NIMs data collection, this section should cover all data provided in section F.(l) in the "baseline data collection" template.</v>
      </c>
      <c r="D368" s="407" t="s">
        <v>612</v>
      </c>
    </row>
    <row r="369" spans="1:4" ht="22.5" x14ac:dyDescent="0.25">
      <c r="A369" s="468">
        <v>368</v>
      </c>
      <c r="B369" s="537" t="s">
        <v>2005</v>
      </c>
      <c r="C369" s="620" t="str">
        <f>INDEX([2]Translations!$B:$B,MATCH(A369,[2]Translations!$A:$A,0))</f>
        <v>The attributable emissions will take into account any import or export of waste gases pursuant to section 10.1.5 of Annex VII of the FAR.</v>
      </c>
      <c r="D369" s="407" t="s">
        <v>613</v>
      </c>
    </row>
    <row r="370" spans="1:4" x14ac:dyDescent="0.25">
      <c r="A370" s="468">
        <v>369</v>
      </c>
      <c r="B370" s="543" t="s">
        <v>1513</v>
      </c>
      <c r="C370" s="621" t="str">
        <f>INDEX([2]Translations!$B:$B,MATCH(A370,[2]Translations!$A:$A,0))</f>
        <v>Are waste gases relevant for this sub-installation?</v>
      </c>
      <c r="D370" s="407" t="s">
        <v>640</v>
      </c>
    </row>
    <row r="371" spans="1:4" ht="33.75" x14ac:dyDescent="0.25">
      <c r="A371" s="468">
        <v>370</v>
      </c>
      <c r="B371" s="537" t="s">
        <v>1514</v>
      </c>
      <c r="C371" s="620" t="str">
        <f>INDEX([2]Translations!$B:$B,MATCH(A371,[2]Translations!$A:$A,0))</f>
        <v>Please select below for each type of waste gas produced, consumed (including safety flaring), flared (other than safety flaring), imported and exported:</v>
      </c>
      <c r="D371" s="407" t="s">
        <v>614</v>
      </c>
    </row>
    <row r="372" spans="1:4" ht="22.5" x14ac:dyDescent="0.25">
      <c r="A372" s="468">
        <v>371</v>
      </c>
      <c r="B372" s="537" t="s">
        <v>2006</v>
      </c>
      <c r="C372" s="620" t="str">
        <f>INDEX([2]Translations!$B:$B,MATCH(A372,[2]Translations!$A:$A,0))</f>
        <v>the data source used for the quantification of the waste gas amounts pursuant to section 4.4 of Annex VII of the FAR.</v>
      </c>
      <c r="D372" s="407" t="s">
        <v>615</v>
      </c>
    </row>
    <row r="373" spans="1:4" ht="22.5" x14ac:dyDescent="0.25">
      <c r="A373" s="468">
        <v>372</v>
      </c>
      <c r="B373" s="537" t="s">
        <v>2007</v>
      </c>
      <c r="C373" s="620" t="str">
        <f>INDEX([2]Translations!$B:$B,MATCH(A373,[2]Translations!$A:$A,0))</f>
        <v>the method used for the determination of energy content and emission factor pursuant section 4.6 of Annex VII of the FAR.</v>
      </c>
      <c r="D373" s="407" t="s">
        <v>616</v>
      </c>
    </row>
    <row r="374" spans="1:4" x14ac:dyDescent="0.25">
      <c r="A374" s="468">
        <v>373</v>
      </c>
      <c r="B374" s="540" t="s">
        <v>1515</v>
      </c>
      <c r="C374" s="628" t="str">
        <f>INDEX([2]Translations!$B:$B,MATCH(A374,[2]Translations!$A:$A,0))</f>
        <v>Waste gases produced</v>
      </c>
      <c r="D374" s="407" t="s">
        <v>641</v>
      </c>
    </row>
    <row r="375" spans="1:4" x14ac:dyDescent="0.25">
      <c r="A375" s="468">
        <v>374</v>
      </c>
      <c r="B375" s="542" t="s">
        <v>1516</v>
      </c>
      <c r="C375" s="630" t="str">
        <f>INDEX([2]Translations!$B:$B,MATCH(A375,[2]Translations!$A:$A,0))</f>
        <v>Emission factor</v>
      </c>
      <c r="D375" s="407" t="s">
        <v>707</v>
      </c>
    </row>
    <row r="376" spans="1:4" x14ac:dyDescent="0.25">
      <c r="A376" s="468">
        <v>375</v>
      </c>
      <c r="B376" s="540" t="s">
        <v>1517</v>
      </c>
      <c r="C376" s="628" t="str">
        <f>INDEX([2]Translations!$B:$B,MATCH(A376,[2]Translations!$A:$A,0))</f>
        <v>Waste gases consumed</v>
      </c>
      <c r="D376" s="407" t="s">
        <v>642</v>
      </c>
    </row>
    <row r="377" spans="1:4" x14ac:dyDescent="0.25">
      <c r="A377" s="468">
        <v>376</v>
      </c>
      <c r="B377" s="540" t="s">
        <v>1518</v>
      </c>
      <c r="C377" s="628" t="str">
        <f>INDEX([2]Translations!$B:$B,MATCH(A377,[2]Translations!$A:$A,0))</f>
        <v>Waste gases flared (not safety flaring)</v>
      </c>
      <c r="D377" s="407" t="s">
        <v>643</v>
      </c>
    </row>
    <row r="378" spans="1:4" x14ac:dyDescent="0.25">
      <c r="A378" s="468">
        <v>377</v>
      </c>
      <c r="B378" s="540" t="s">
        <v>1519</v>
      </c>
      <c r="C378" s="628" t="str">
        <f>INDEX([2]Translations!$B:$B,MATCH(A378,[2]Translations!$A:$A,0))</f>
        <v>Waste gases imported</v>
      </c>
      <c r="D378" s="407" t="s">
        <v>644</v>
      </c>
    </row>
    <row r="379" spans="1:4" x14ac:dyDescent="0.25">
      <c r="A379" s="468">
        <v>378</v>
      </c>
      <c r="B379" s="540" t="s">
        <v>1520</v>
      </c>
      <c r="C379" s="628" t="str">
        <f>INDEX([2]Translations!$B:$B,MATCH(A379,[2]Translations!$A:$A,0))</f>
        <v>Waste gases exported</v>
      </c>
      <c r="D379" s="407" t="s">
        <v>645</v>
      </c>
    </row>
    <row r="380" spans="1:4" x14ac:dyDescent="0.25">
      <c r="A380" s="468">
        <v>379</v>
      </c>
      <c r="B380" s="537" t="s">
        <v>1521</v>
      </c>
      <c r="C380" s="620" t="str">
        <f>INDEX([2]Translations!$B:$B,MATCH(A380,[2]Translations!$A:$A,0))</f>
        <v>This should include information for all types of waste gases identified above.</v>
      </c>
      <c r="D380" s="407" t="s">
        <v>617</v>
      </c>
    </row>
    <row r="381" spans="1:4" ht="23.25" thickBot="1" x14ac:dyDescent="0.3">
      <c r="A381" s="468">
        <v>380</v>
      </c>
      <c r="B381" s="537" t="s">
        <v>1522</v>
      </c>
      <c r="C381" s="620" t="str">
        <f>INDEX([2]Translations!$B:$B,MATCH(A381,[2]Translations!$A:$A,0))</f>
        <v>If flaring is relevant in your installation, please explain how it was classified into “safety flaring” and other flaring.</v>
      </c>
      <c r="D381" s="407" t="s">
        <v>618</v>
      </c>
    </row>
    <row r="382" spans="1:4" ht="25.5" x14ac:dyDescent="0.25">
      <c r="A382" s="468">
        <v>381</v>
      </c>
      <c r="B382" s="454" t="s">
        <v>2037</v>
      </c>
      <c r="C382" s="454" t="str">
        <f>INDEX([2]Translations!$B:$B,MATCH(A382,[2]Translations!$A:$A,0))</f>
        <v>G. 
Fall-back</v>
      </c>
      <c r="D382" s="407" t="s">
        <v>646</v>
      </c>
    </row>
    <row r="383" spans="1:4" ht="54" x14ac:dyDescent="0.25">
      <c r="A383" s="468">
        <v>382</v>
      </c>
      <c r="B383" s="421" t="s">
        <v>1523</v>
      </c>
      <c r="C383" s="421" t="str">
        <f>INDEX([2]Translations!$B:$B,MATCH(A383,[2]Translations!$A:$A,0))</f>
        <v>Sheet "Fall-back" - SUB-INSTALLATION DATA RELATING TO FALL-BACK SUB-INSTALLATIONS</v>
      </c>
      <c r="D383" s="407" t="s">
        <v>647</v>
      </c>
    </row>
    <row r="384" spans="1:4" ht="25.5" x14ac:dyDescent="0.25">
      <c r="A384" s="468">
        <v>383</v>
      </c>
      <c r="B384" s="556" t="s">
        <v>1524</v>
      </c>
      <c r="C384" s="622" t="str">
        <f>INDEX([2]Translations!$B:$B,MATCH(A384,[2]Translations!$A:$A,0))</f>
        <v>The navigation bar above only contains links to sub-installations that are selected as "relevant" in section A.III.2.</v>
      </c>
      <c r="D384" s="407" t="s">
        <v>648</v>
      </c>
    </row>
    <row r="385" spans="1:4" ht="16.5" thickBot="1" x14ac:dyDescent="0.3">
      <c r="A385" s="468">
        <v>384</v>
      </c>
      <c r="B385" s="431" t="s">
        <v>1525</v>
      </c>
      <c r="C385" s="431" t="str">
        <f>INDEX([2]Translations!$B:$B,MATCH(A385,[2]Translations!$A:$A,0))</f>
        <v>Fall-back sub-installations</v>
      </c>
      <c r="D385" s="407" t="s">
        <v>649</v>
      </c>
    </row>
    <row r="386" spans="1:4" x14ac:dyDescent="0.25">
      <c r="A386" s="468">
        <v>385</v>
      </c>
      <c r="B386" s="446" t="s">
        <v>1526</v>
      </c>
      <c r="C386" s="446" t="str">
        <f>INDEX([2]Translations!$B:$B,MATCH(A386,[2]Translations!$A:$A,0))</f>
        <v>Fall-back sub-installation:</v>
      </c>
      <c r="D386" s="407" t="s">
        <v>716</v>
      </c>
    </row>
    <row r="387" spans="1:4" ht="22.5" x14ac:dyDescent="0.25">
      <c r="A387" s="468">
        <v>386</v>
      </c>
      <c r="B387" s="427" t="s">
        <v>1467</v>
      </c>
      <c r="C387" s="610" t="str">
        <f>INDEX([2]Translations!$B:$B,MATCH(A387,[2]Translations!$A:$A,0))</f>
        <v>In case of a more complex sub-installations, please provide a detailed flow diagram, if not included under i. above.</v>
      </c>
      <c r="D387" s="407" t="s">
        <v>690</v>
      </c>
    </row>
    <row r="388" spans="1:4" x14ac:dyDescent="0.25">
      <c r="A388" s="468">
        <v>387</v>
      </c>
      <c r="B388" s="432" t="s">
        <v>1527</v>
      </c>
      <c r="C388" s="609" t="str">
        <f>INDEX([2]Translations!$B:$B,MATCH(A388,[2]Translations!$A:$A,0))</f>
        <v>Method for the determination of annual activity levels</v>
      </c>
      <c r="D388" s="407" t="s">
        <v>720</v>
      </c>
    </row>
    <row r="389" spans="1:4" ht="31.5" x14ac:dyDescent="0.25">
      <c r="A389" s="468">
        <v>388</v>
      </c>
      <c r="B389" s="430" t="s">
        <v>1528</v>
      </c>
      <c r="C389" s="430" t="str">
        <f>INDEX([2]Translations!$B:$B,MATCH(A389,[2]Translations!$A:$A,0))</f>
        <v>For the specific purpose of the NIMs data collection, this section should cover all data provided in section G.(a) in the "baseline data collection" template.</v>
      </c>
      <c r="D389" s="407" t="s">
        <v>721</v>
      </c>
    </row>
    <row r="390" spans="1:4" ht="22.5" x14ac:dyDescent="0.25">
      <c r="A390" s="468">
        <v>389</v>
      </c>
      <c r="B390" s="435" t="s">
        <v>2008</v>
      </c>
      <c r="C390" s="435" t="str">
        <f>INDEX([2]Translations!$B:$B,MATCH(A390,[2]Translations!$A:$A,0))</f>
        <v>Please describe in particular any assumptions if the 95% rule in Article 10(3) of the FAR is applied.</v>
      </c>
      <c r="D390" s="407" t="s">
        <v>696</v>
      </c>
    </row>
    <row r="391" spans="1:4" ht="22.5" x14ac:dyDescent="0.25">
      <c r="A391" s="468">
        <v>390</v>
      </c>
      <c r="B391" s="427" t="s">
        <v>2009</v>
      </c>
      <c r="C391" s="610" t="str">
        <f>INDEX([2]Translations!$B:$B,MATCH(A391,[2]Translations!$A:$A,0))</f>
        <v>This should include the methodology on how relevant PRODCOM codes are tracked in accordance with sections 2.1(a) and chapter 9 of Annex VII (FAR).</v>
      </c>
      <c r="D391" s="407" t="s">
        <v>656</v>
      </c>
    </row>
    <row r="392" spans="1:4" ht="67.5" x14ac:dyDescent="0.25">
      <c r="A392" s="468">
        <v>391</v>
      </c>
      <c r="B392" s="427" t="s">
        <v>1529</v>
      </c>
      <c r="C392" s="610" t="str">
        <f>INDEX([2]Translations!$B:$B,MATCH(A392,[2]Translations!$A:$A,0))</f>
        <v xml:space="preserve">If you have exported measurable heat to non-ETS installations or entities, please describe how you have determined the carbon leakage status of the processes in which this measurable heat was consumed. Relate, to the extent possible, to entities and installations, where feasible to sub-installations of those installations, and list relevant NACE and PRODCOM codes.   
</v>
      </c>
      <c r="D392" s="407" t="s">
        <v>657</v>
      </c>
    </row>
    <row r="393" spans="1:4" ht="22.5" x14ac:dyDescent="0.25">
      <c r="A393" s="468">
        <v>392</v>
      </c>
      <c r="B393" s="427" t="s">
        <v>1530</v>
      </c>
      <c r="C393" s="610" t="str">
        <f>INDEX([2]Translations!$B:$B,MATCH(A393,[2]Translations!$A:$A,0))</f>
        <v>If you have exported measurable heat for district heating, please describe how you have determined the respective amounts.</v>
      </c>
      <c r="D393" s="407" t="s">
        <v>658</v>
      </c>
    </row>
    <row r="394" spans="1:4" ht="31.5" x14ac:dyDescent="0.25">
      <c r="A394" s="468">
        <v>393</v>
      </c>
      <c r="B394" s="445" t="s">
        <v>1531</v>
      </c>
      <c r="C394" s="445" t="str">
        <f>INDEX([2]Translations!$B:$B,MATCH(A394,[2]Translations!$A:$A,0))</f>
        <v>For the specific purpose of the NIMs data collection, this section should cover all data provided in section G.(c) in the "baseline data collection" template.</v>
      </c>
      <c r="D394" s="407" t="s">
        <v>699</v>
      </c>
    </row>
    <row r="395" spans="1:4" ht="45" x14ac:dyDescent="0.25">
      <c r="A395" s="468">
        <v>394</v>
      </c>
      <c r="B395" s="537" t="s">
        <v>1995</v>
      </c>
      <c r="C395" s="620" t="str">
        <f>INDEX([2]Translations!$B:$B,MATCH(A395,[2]Translations!$A:$A,0))</f>
        <v>Please describe here how the emissions of source streams and emissions sources are attributed to this sub-installation in accordance with the provisions set out in section 10.1.1 of Annex VII of the FAR, taking into consideration the following exemptions:</v>
      </c>
      <c r="D395" s="407" t="s">
        <v>659</v>
      </c>
    </row>
    <row r="396" spans="1:4" ht="22.5" x14ac:dyDescent="0.25">
      <c r="A396" s="468">
        <v>395</v>
      </c>
      <c r="B396" s="537" t="s">
        <v>1532</v>
      </c>
      <c r="C396" s="620" t="str">
        <f>INDEX([2]Translations!$B:$B,MATCH(A396,[2]Translations!$A:$A,0))</f>
        <v xml:space="preserve">Measurable heat: where the heat is exclusively produced for this sub-installation, the emissions may be directly attributed here via the fuel’s emissions. </v>
      </c>
      <c r="D396" s="407" t="s">
        <v>660</v>
      </c>
    </row>
    <row r="397" spans="1:4" ht="56.25" x14ac:dyDescent="0.25">
      <c r="A397" s="468">
        <v>396</v>
      </c>
      <c r="B397" s="537" t="s">
        <v>1533</v>
      </c>
      <c r="C397" s="620" t="str">
        <f>INDEX([2]Translations!$B:$B,MATCH(A397,[2]Translations!$A:$A,0))</f>
        <v>Wherever fuels are used to produce measurable heat which is consumed in more than one sub-installation (e.g. a central power house at the installation, or a more complex steam network with several heat producing units), the fuels should not be included in the Directly attributable emissions of the sub-installation but under point (d) below.</v>
      </c>
      <c r="D397" s="407" t="s">
        <v>661</v>
      </c>
    </row>
    <row r="398" spans="1:4" ht="33.75" x14ac:dyDescent="0.25">
      <c r="A398" s="468">
        <v>397</v>
      </c>
      <c r="B398" s="537" t="s">
        <v>1534</v>
      </c>
      <c r="C398" s="620" t="str">
        <f>INDEX([2]Translations!$B:$B,MATCH(A398,[2]Translations!$A:$A,0))</f>
        <v>emissions associated with measurable heat produced from waste gases imported from other installations or sub-installations and used in this sub-installation, should not be included here but under point (d) below.</v>
      </c>
      <c r="D398" s="407" t="s">
        <v>662</v>
      </c>
    </row>
    <row r="399" spans="1:4" ht="31.5" x14ac:dyDescent="0.25">
      <c r="A399" s="468">
        <v>398</v>
      </c>
      <c r="B399" s="445" t="s">
        <v>1535</v>
      </c>
      <c r="C399" s="445" t="str">
        <f>INDEX([2]Translations!$B:$B,MATCH(A399,[2]Translations!$A:$A,0))</f>
        <v>For the specific purpose of the NIMs data collection, this section should cover all data provided in section G.(d) in the "baseline data collection" template.</v>
      </c>
      <c r="D399" s="407" t="s">
        <v>701</v>
      </c>
    </row>
    <row r="400" spans="1:4" ht="22.5" x14ac:dyDescent="0.25">
      <c r="A400" s="468">
        <v>399</v>
      </c>
      <c r="B400" s="537" t="s">
        <v>2010</v>
      </c>
      <c r="C400" s="620" t="str">
        <f>INDEX([2]Translations!$B:$B,MATCH(A400,[2]Translations!$A:$A,0))</f>
        <v>the method used for the determination of net calorific values and emission factors pursuant section 4.6 of Annex VII of the FAR.</v>
      </c>
      <c r="D400" s="407" t="s">
        <v>694</v>
      </c>
    </row>
    <row r="401" spans="1:4" x14ac:dyDescent="0.25">
      <c r="A401" s="468">
        <v>400</v>
      </c>
      <c r="B401" s="447" t="s">
        <v>1536</v>
      </c>
      <c r="C401" s="447" t="str">
        <f>INDEX([2]Translations!$B:$B,MATCH(A401,[2]Translations!$A:$A,0))</f>
        <v>Relevant?</v>
      </c>
      <c r="D401" s="407" t="s">
        <v>711</v>
      </c>
    </row>
    <row r="402" spans="1:4" x14ac:dyDescent="0.25">
      <c r="A402" s="468">
        <v>401</v>
      </c>
      <c r="B402" s="541" t="s">
        <v>1537</v>
      </c>
      <c r="C402" s="629" t="str">
        <f>INDEX([2]Translations!$B:$B,MATCH(A402,[2]Translations!$A:$A,0))</f>
        <v>Net calorific value</v>
      </c>
      <c r="D402" s="407" t="s">
        <v>706</v>
      </c>
    </row>
    <row r="403" spans="1:4" x14ac:dyDescent="0.25">
      <c r="A403" s="468">
        <v>402</v>
      </c>
      <c r="B403" s="540" t="s">
        <v>1538</v>
      </c>
      <c r="C403" s="628" t="str">
        <f>INDEX([2]Translations!$B:$B,MATCH(A403,[2]Translations!$A:$A,0))</f>
        <v>Fuel input from waste gases</v>
      </c>
      <c r="D403" s="407" t="s">
        <v>705</v>
      </c>
    </row>
    <row r="404" spans="1:4" x14ac:dyDescent="0.25">
      <c r="A404" s="468">
        <v>403</v>
      </c>
      <c r="B404" s="549" t="s">
        <v>1539</v>
      </c>
      <c r="C404" s="627" t="str">
        <f>INDEX([2]Translations!$B:$B,MATCH(A404,[2]Translations!$A:$A,0))</f>
        <v>Measurable heat produced</v>
      </c>
      <c r="D404" s="407" t="s">
        <v>675</v>
      </c>
    </row>
    <row r="405" spans="1:4" ht="31.5" x14ac:dyDescent="0.25">
      <c r="A405" s="468">
        <v>404</v>
      </c>
      <c r="B405" s="445" t="s">
        <v>1540</v>
      </c>
      <c r="C405" s="445" t="str">
        <f>INDEX([2]Translations!$B:$B,MATCH(A405,[2]Translations!$A:$A,0))</f>
        <v>For the specific purpose of the NIMs data collection, this section should cover all data provided in section G.(e) in the "baseline data collection" template.</v>
      </c>
      <c r="D405" s="407" t="s">
        <v>709</v>
      </c>
    </row>
    <row r="406" spans="1:4" ht="22.5" x14ac:dyDescent="0.25">
      <c r="A406" s="468">
        <v>405</v>
      </c>
      <c r="B406" s="537" t="s">
        <v>2011</v>
      </c>
      <c r="C406" s="620" t="str">
        <f>INDEX([2]Translations!$B:$B,MATCH(A406,[2]Translations!$A:$A,0))</f>
        <v>Please enter below the data source pursuant to section 4.5 of Annex VII of the FAR used to determine the amount of measurable heat produced.</v>
      </c>
      <c r="D406" s="407" t="s">
        <v>665</v>
      </c>
    </row>
    <row r="407" spans="1:4" x14ac:dyDescent="0.25">
      <c r="A407" s="468">
        <v>406</v>
      </c>
      <c r="B407" s="544" t="s">
        <v>1541</v>
      </c>
      <c r="C407" s="626" t="str">
        <f>INDEX([2]Translations!$B:$B,MATCH(A407,[2]Translations!$A:$A,0))</f>
        <v>Heat produced</v>
      </c>
      <c r="D407" s="407" t="s">
        <v>676</v>
      </c>
    </row>
    <row r="408" spans="1:4" ht="31.5" x14ac:dyDescent="0.25">
      <c r="A408" s="468">
        <v>407</v>
      </c>
      <c r="B408" s="445" t="s">
        <v>1542</v>
      </c>
      <c r="C408" s="445" t="str">
        <f>INDEX([2]Translations!$B:$B,MATCH(A408,[2]Translations!$A:$A,0))</f>
        <v>For the specific purpose of the NIMs data collection, this section should cover all data provided in section G.(f) in the "baseline data collection" template.</v>
      </c>
      <c r="D408" s="407" t="s">
        <v>678</v>
      </c>
    </row>
    <row r="409" spans="1:4" x14ac:dyDescent="0.25">
      <c r="A409" s="468">
        <v>408</v>
      </c>
      <c r="B409" s="543" t="s">
        <v>1543</v>
      </c>
      <c r="C409" s="621" t="str">
        <f>INDEX([2]Translations!$B:$B,MATCH(A409,[2]Translations!$A:$A,0))</f>
        <v>Are further measurable heat flows relevant for this sub-installation?</v>
      </c>
      <c r="D409" s="407" t="s">
        <v>710</v>
      </c>
    </row>
    <row r="410" spans="1:4" ht="45" x14ac:dyDescent="0.25">
      <c r="A410" s="468">
        <v>409</v>
      </c>
      <c r="B410" s="537" t="s">
        <v>2012</v>
      </c>
      <c r="C410" s="620" t="str">
        <f>INDEX([2]Translations!$B:$B,MATCH(A410,[2]Translations!$A:$A,0))</f>
        <v>Please enter below the data source pursuant to section 4.5 of Annex VII of the FAR used to determine the amount of measurable heat imported and the method used for the determination of net amounts pursuant to section 7.2 of Annex VII of the FAR from each of the following sources, where relevant :</v>
      </c>
      <c r="D410" s="407" t="s">
        <v>666</v>
      </c>
    </row>
    <row r="411" spans="1:4" ht="67.5" x14ac:dyDescent="0.25">
      <c r="A411" s="468">
        <v>410</v>
      </c>
      <c r="B411" s="537" t="s">
        <v>1544</v>
      </c>
      <c r="C411" s="620" t="str">
        <f>INDEX([2]Translations!$B:$B,MATCH(A411,[2]Translations!$A:$A,0))</f>
        <v>Net heat imported (other sources): this includes heat imported from other installations, or, where measurable heat is consumed by more than one sub-installation, heat produced onsite and consumed within this sub-installation. Measurable heat imported from any product BM sub-installation, pulp production, measurable heat recovered from fuel BM sub-installations or from waste gases should not be included here.</v>
      </c>
      <c r="D411" s="407" t="s">
        <v>667</v>
      </c>
    </row>
    <row r="412" spans="1:4" ht="33.75" x14ac:dyDescent="0.25">
      <c r="A412" s="468">
        <v>411</v>
      </c>
      <c r="B412" s="537" t="s">
        <v>1545</v>
      </c>
      <c r="C412" s="620" t="str">
        <f>INDEX([2]Translations!$B:$B,MATCH(A412,[2]Translations!$A:$A,0))</f>
        <v>Heat from product BM: this includes measurable heat exported from product BM sub-installation with the exception of measurable heat from sub-installations producing pulp production.</v>
      </c>
      <c r="D412" s="407" t="s">
        <v>668</v>
      </c>
    </row>
    <row r="413" spans="1:4" ht="22.5" x14ac:dyDescent="0.25">
      <c r="A413" s="468">
        <v>412</v>
      </c>
      <c r="B413" s="537" t="s">
        <v>1546</v>
      </c>
      <c r="C413" s="620" t="str">
        <f>INDEX([2]Translations!$B:$B,MATCH(A413,[2]Translations!$A:$A,0))</f>
        <v>Heat from pulp: this includes heat imported from sub-installations producing pulp.</v>
      </c>
      <c r="D413" s="407" t="s">
        <v>669</v>
      </c>
    </row>
    <row r="414" spans="1:4" ht="22.5" x14ac:dyDescent="0.25">
      <c r="A414" s="468">
        <v>413</v>
      </c>
      <c r="B414" s="537" t="s">
        <v>1547</v>
      </c>
      <c r="C414" s="620" t="str">
        <f>INDEX([2]Translations!$B:$B,MATCH(A414,[2]Translations!$A:$A,0))</f>
        <v>Heat from fuel BM: this includes measurable heat recovered from waste heat from fuel BM sub-installations.</v>
      </c>
      <c r="D414" s="407" t="s">
        <v>670</v>
      </c>
    </row>
    <row r="415" spans="1:4" ht="22.5" x14ac:dyDescent="0.25">
      <c r="A415" s="468">
        <v>414</v>
      </c>
      <c r="B415" s="537" t="s">
        <v>1548</v>
      </c>
      <c r="C415" s="620" t="str">
        <f>INDEX([2]Translations!$B:$B,MATCH(A415,[2]Translations!$A:$A,0))</f>
        <v>Heat from waste gases: this includes measurable heat which is produced from waste gases.</v>
      </c>
      <c r="D415" s="407" t="s">
        <v>671</v>
      </c>
    </row>
    <row r="416" spans="1:4" x14ac:dyDescent="0.25">
      <c r="A416" s="468">
        <v>415</v>
      </c>
      <c r="B416" s="540" t="s">
        <v>1549</v>
      </c>
      <c r="C416" s="628" t="str">
        <f>INDEX([2]Translations!$B:$B,MATCH(A416,[2]Translations!$A:$A,0))</f>
        <v>imported (other sources)</v>
      </c>
      <c r="D416" s="407" t="s">
        <v>679</v>
      </c>
    </row>
    <row r="417" spans="1:4" x14ac:dyDescent="0.25">
      <c r="A417" s="468">
        <v>416</v>
      </c>
      <c r="B417" s="542" t="s">
        <v>1550</v>
      </c>
      <c r="C417" s="630" t="str">
        <f>INDEX([2]Translations!$B:$B,MATCH(A417,[2]Translations!$A:$A,0))</f>
        <v>Net measurable flows</v>
      </c>
      <c r="D417" s="407" t="s">
        <v>684</v>
      </c>
    </row>
    <row r="418" spans="1:4" x14ac:dyDescent="0.25">
      <c r="A418" s="468">
        <v>417</v>
      </c>
      <c r="B418" s="540" t="s">
        <v>1551</v>
      </c>
      <c r="C418" s="628" t="str">
        <f>INDEX([2]Translations!$B:$B,MATCH(A418,[2]Translations!$A:$A,0))</f>
        <v>imported (from product BM)</v>
      </c>
      <c r="D418" s="407" t="s">
        <v>680</v>
      </c>
    </row>
    <row r="419" spans="1:4" x14ac:dyDescent="0.25">
      <c r="A419" s="468">
        <v>418</v>
      </c>
      <c r="B419" s="540" t="s">
        <v>1552</v>
      </c>
      <c r="C419" s="628" t="str">
        <f>INDEX([2]Translations!$B:$B,MATCH(A419,[2]Translations!$A:$A,0))</f>
        <v>imported (from pulp)</v>
      </c>
      <c r="D419" s="407" t="s">
        <v>681</v>
      </c>
    </row>
    <row r="420" spans="1:4" x14ac:dyDescent="0.25">
      <c r="A420" s="468">
        <v>419</v>
      </c>
      <c r="B420" s="540" t="s">
        <v>1553</v>
      </c>
      <c r="C420" s="628" t="str">
        <f>INDEX([2]Translations!$B:$B,MATCH(A420,[2]Translations!$A:$A,0))</f>
        <v>imported (from fuel BM)</v>
      </c>
      <c r="D420" s="407" t="s">
        <v>682</v>
      </c>
    </row>
    <row r="421" spans="1:4" x14ac:dyDescent="0.25">
      <c r="A421" s="468">
        <v>420</v>
      </c>
      <c r="B421" s="540" t="s">
        <v>1554</v>
      </c>
      <c r="C421" s="628" t="str">
        <f>INDEX([2]Translations!$B:$B,MATCH(A421,[2]Translations!$A:$A,0))</f>
        <v>imported (from waste gases)</v>
      </c>
      <c r="D421" s="407" t="s">
        <v>683</v>
      </c>
    </row>
    <row r="422" spans="1:4" ht="15.75" thickBot="1" x14ac:dyDescent="0.3">
      <c r="A422" s="468">
        <v>421</v>
      </c>
      <c r="B422" s="540" t="s">
        <v>1555</v>
      </c>
      <c r="C422" s="628" t="str">
        <f>INDEX([2]Translations!$B:$B,MATCH(A422,[2]Translations!$A:$A,0))</f>
        <v>Heat exported</v>
      </c>
      <c r="D422" s="407" t="s">
        <v>712</v>
      </c>
    </row>
    <row r="423" spans="1:4" ht="25.5" x14ac:dyDescent="0.25">
      <c r="A423" s="468">
        <v>422</v>
      </c>
      <c r="B423" s="564" t="s">
        <v>2038</v>
      </c>
      <c r="C423" s="564" t="str">
        <f>INDEX([2]Translations!$B:$B,MATCH(A423,[2]Translations!$A:$A,0))</f>
        <v>H. 
Special BM</v>
      </c>
      <c r="D423" s="407" t="s">
        <v>723</v>
      </c>
    </row>
    <row r="424" spans="1:4" x14ac:dyDescent="0.25">
      <c r="A424" s="468">
        <v>423</v>
      </c>
      <c r="B424" t="s">
        <v>1556</v>
      </c>
      <c r="C424" t="str">
        <f>INDEX([2]Translations!$B:$B,MATCH(A424,[2]Translations!$A:$A,0))</f>
        <v>CWT (Refinery products)</v>
      </c>
      <c r="D424" s="407" t="s">
        <v>740</v>
      </c>
    </row>
    <row r="425" spans="1:4" x14ac:dyDescent="0.25">
      <c r="A425" s="468">
        <v>424</v>
      </c>
      <c r="B425" t="s">
        <v>1557</v>
      </c>
      <c r="C425" t="str">
        <f>INDEX([2]Translations!$B:$B,MATCH(A425,[2]Translations!$A:$A,0))</f>
        <v>Lime</v>
      </c>
      <c r="D425" s="407" t="s">
        <v>985</v>
      </c>
    </row>
    <row r="426" spans="1:4" x14ac:dyDescent="0.25">
      <c r="A426" s="468">
        <v>425</v>
      </c>
      <c r="B426" t="s">
        <v>1558</v>
      </c>
      <c r="C426" t="str">
        <f>INDEX([2]Translations!$B:$B,MATCH(A426,[2]Translations!$A:$A,0))</f>
        <v>Dolime</v>
      </c>
      <c r="D426" s="407" t="s">
        <v>987</v>
      </c>
    </row>
    <row r="427" spans="1:4" x14ac:dyDescent="0.25">
      <c r="A427" s="468">
        <v>426</v>
      </c>
      <c r="B427" t="s">
        <v>1559</v>
      </c>
      <c r="C427" t="str">
        <f>INDEX([2]Translations!$B:$B,MATCH(A427,[2]Translations!$A:$A,0))</f>
        <v>Steam cracking</v>
      </c>
      <c r="D427" s="407" t="s">
        <v>1030</v>
      </c>
    </row>
    <row r="428" spans="1:4" x14ac:dyDescent="0.25">
      <c r="A428" s="468">
        <v>427</v>
      </c>
      <c r="B428" t="s">
        <v>1560</v>
      </c>
      <c r="C428" t="str">
        <f>INDEX([2]Translations!$B:$B,MATCH(A428,[2]Translations!$A:$A,0))</f>
        <v>CWT (Aromatics)</v>
      </c>
      <c r="D428" s="407" t="s">
        <v>801</v>
      </c>
    </row>
    <row r="429" spans="1:4" x14ac:dyDescent="0.25">
      <c r="A429" s="468">
        <v>428</v>
      </c>
      <c r="B429" t="s">
        <v>1561</v>
      </c>
      <c r="C429" t="str">
        <f>INDEX([2]Translations!$B:$B,MATCH(A429,[2]Translations!$A:$A,0))</f>
        <v>Hydrogen</v>
      </c>
      <c r="D429" s="407" t="s">
        <v>1044</v>
      </c>
    </row>
    <row r="430" spans="1:4" x14ac:dyDescent="0.25">
      <c r="A430" s="468">
        <v>429</v>
      </c>
      <c r="B430" t="s">
        <v>1562</v>
      </c>
      <c r="C430" t="str">
        <f>INDEX([2]Translations!$B:$B,MATCH(A430,[2]Translations!$A:$A,0))</f>
        <v>Synthesis gas</v>
      </c>
      <c r="D430" s="407" t="s">
        <v>1047</v>
      </c>
    </row>
    <row r="431" spans="1:4" x14ac:dyDescent="0.25">
      <c r="A431" s="468">
        <v>430</v>
      </c>
      <c r="B431" t="s">
        <v>1563</v>
      </c>
      <c r="C431" t="str">
        <f>INDEX([2]Translations!$B:$B,MATCH(A431,[2]Translations!$A:$A,0))</f>
        <v>Ethylene oxide / glycols</v>
      </c>
      <c r="D431" s="407" t="s">
        <v>827</v>
      </c>
    </row>
    <row r="432" spans="1:4" x14ac:dyDescent="0.25">
      <c r="A432" s="468">
        <v>431</v>
      </c>
      <c r="B432" t="s">
        <v>1564</v>
      </c>
      <c r="C432" t="str">
        <f>INDEX([2]Translations!$B:$B,MATCH(A432,[2]Translations!$A:$A,0))</f>
        <v>Vinyl chloride monomer (VCM)</v>
      </c>
      <c r="D432" s="407" t="s">
        <v>835</v>
      </c>
    </row>
    <row r="433" spans="1:4" ht="36" x14ac:dyDescent="0.25">
      <c r="A433" s="468">
        <v>432</v>
      </c>
      <c r="B433" s="448" t="s">
        <v>1565</v>
      </c>
      <c r="C433" s="448" t="str">
        <f>INDEX([2]Translations!$B:$B,MATCH(A433,[2]Translations!$A:$A,0))</f>
        <v>Sheet "SpecialBM" - SPECIAL DATA FOR SOME PRODUCT BENCHMARKS</v>
      </c>
      <c r="D433" s="407" t="s">
        <v>727</v>
      </c>
    </row>
    <row r="434" spans="1:4" ht="30" x14ac:dyDescent="0.25">
      <c r="A434" s="468">
        <v>433</v>
      </c>
      <c r="B434" s="449" t="s">
        <v>1566</v>
      </c>
      <c r="C434" s="449" t="str">
        <f>INDEX([2]Translations!$B:$B,MATCH(A434,[2]Translations!$A:$A,0))</f>
        <v>Tool for calculating the historical activity levels for refinery sub-installations</v>
      </c>
      <c r="D434" s="407" t="s">
        <v>741</v>
      </c>
    </row>
    <row r="435" spans="1:4" x14ac:dyDescent="0.25">
      <c r="A435" s="468">
        <v>434</v>
      </c>
      <c r="B435" s="450" t="s">
        <v>1567</v>
      </c>
      <c r="C435" s="450" t="str">
        <f>INDEX([2]Translations!$B:$B,MATCH(A435,[2]Translations!$A:$A,0))</f>
        <v>Relevance of this tool in your installation:</v>
      </c>
      <c r="D435" s="407" t="s">
        <v>837</v>
      </c>
    </row>
    <row r="436" spans="1:4" ht="22.5" x14ac:dyDescent="0.25">
      <c r="A436" s="468">
        <v>435</v>
      </c>
      <c r="B436" s="451" t="s">
        <v>1568</v>
      </c>
      <c r="C436" s="451" t="str">
        <f>INDEX([2]Translations!$B:$B,MATCH(A436,[2]Translations!$A:$A,0))</f>
        <v>This message is automatically generated based on your inputs in sheet "C_InstallationDescription", section C.I.</v>
      </c>
      <c r="D436" s="407" t="s">
        <v>838</v>
      </c>
    </row>
    <row r="437" spans="1:4" x14ac:dyDescent="0.25">
      <c r="A437" s="468">
        <v>436</v>
      </c>
      <c r="B437" s="450" t="s">
        <v>1569</v>
      </c>
      <c r="C437" s="450" t="str">
        <f>INDEX([2]Translations!$B:$B,MATCH(A437,[2]Translations!$A:$A,0))</f>
        <v>CWT throughput data</v>
      </c>
      <c r="D437" s="407" t="s">
        <v>803</v>
      </c>
    </row>
    <row r="438" spans="1:4" ht="22.5" x14ac:dyDescent="0.25">
      <c r="A438" s="468">
        <v>437</v>
      </c>
      <c r="B438" s="427" t="s">
        <v>2013</v>
      </c>
      <c r="C438" s="610" t="str">
        <f>INDEX([2]Translations!$B:$B,MATCH(A438,[2]Translations!$A:$A,0))</f>
        <v>Please select below the data source used for the quantities of the supplemental feed pursuant to section 4.4 of Annex VII of the FAR.</v>
      </c>
      <c r="D438" s="407" t="s">
        <v>830</v>
      </c>
    </row>
    <row r="439" spans="1:4" ht="22.5" x14ac:dyDescent="0.25">
      <c r="A439" s="468">
        <v>438</v>
      </c>
      <c r="B439" s="452" t="s">
        <v>2014</v>
      </c>
      <c r="C439" s="452" t="str">
        <f>INDEX([2]Translations!$B:$B,MATCH(A439,[2]Translations!$A:$A,0))</f>
        <v>For the definition and boundaries of each CWT function please see Annex II point 1 of the FAR.</v>
      </c>
      <c r="D439" s="407" t="s">
        <v>742</v>
      </c>
    </row>
    <row r="440" spans="1:4" x14ac:dyDescent="0.25">
      <c r="A440" s="468">
        <v>439</v>
      </c>
      <c r="B440" s="452" t="s">
        <v>1570</v>
      </c>
      <c r="C440" s="452" t="str">
        <f>INDEX([2]Translations!$B:$B,MATCH(A440,[2]Translations!$A:$A,0))</f>
        <v>For the basis the following abbreviations are used:</v>
      </c>
      <c r="D440" s="407" t="s">
        <v>805</v>
      </c>
    </row>
    <row r="441" spans="1:4" x14ac:dyDescent="0.25">
      <c r="A441" s="468">
        <v>440</v>
      </c>
      <c r="B441" s="452" t="s">
        <v>1571</v>
      </c>
      <c r="C441" s="452" t="str">
        <f>INDEX([2]Translations!$B:$B,MATCH(A441,[2]Translations!$A:$A,0))</f>
        <v>Net fresh feed</v>
      </c>
      <c r="D441" s="407" t="s">
        <v>806</v>
      </c>
    </row>
    <row r="442" spans="1:4" x14ac:dyDescent="0.25">
      <c r="A442" s="468">
        <v>441</v>
      </c>
      <c r="B442" s="452" t="s">
        <v>1572</v>
      </c>
      <c r="C442" s="452" t="str">
        <f>INDEX([2]Translations!$B:$B,MATCH(A442,[2]Translations!$A:$A,0))</f>
        <v>Reactor feed (includes recycle)</v>
      </c>
      <c r="D442" s="407" t="s">
        <v>743</v>
      </c>
    </row>
    <row r="443" spans="1:4" x14ac:dyDescent="0.25">
      <c r="A443" s="468">
        <v>442</v>
      </c>
      <c r="B443" s="452" t="s">
        <v>1573</v>
      </c>
      <c r="C443" s="452" t="str">
        <f>INDEX([2]Translations!$B:$B,MATCH(A443,[2]Translations!$A:$A,0))</f>
        <v>Product feed</v>
      </c>
      <c r="D443" s="407" t="s">
        <v>807</v>
      </c>
    </row>
    <row r="444" spans="1:4" x14ac:dyDescent="0.25">
      <c r="A444" s="468">
        <v>443</v>
      </c>
      <c r="B444" s="452" t="s">
        <v>1574</v>
      </c>
      <c r="C444" s="452" t="str">
        <f>INDEX([2]Translations!$B:$B,MATCH(A444,[2]Translations!$A:$A,0))</f>
        <v>Synthesis gas production for POX units</v>
      </c>
      <c r="D444" s="407" t="s">
        <v>744</v>
      </c>
    </row>
    <row r="445" spans="1:4" x14ac:dyDescent="0.25">
      <c r="A445" s="468">
        <v>444</v>
      </c>
      <c r="B445" s="453" t="s">
        <v>1575</v>
      </c>
      <c r="C445" s="453" t="str">
        <f>INDEX([2]Translations!$B:$B,MATCH(A445,[2]Translations!$A:$A,0))</f>
        <v>CWT function</v>
      </c>
      <c r="D445" s="407" t="s">
        <v>808</v>
      </c>
    </row>
    <row r="446" spans="1:4" x14ac:dyDescent="0.25">
      <c r="A446" s="468">
        <v>445</v>
      </c>
      <c r="B446" s="453" t="s">
        <v>1576</v>
      </c>
      <c r="C446" s="453" t="str">
        <f>INDEX([2]Translations!$B:$B,MATCH(A446,[2]Translations!$A:$A,0))</f>
        <v>Basis (kt/a)</v>
      </c>
      <c r="D446" s="407" t="s">
        <v>809</v>
      </c>
    </row>
    <row r="447" spans="1:4" x14ac:dyDescent="0.25">
      <c r="A447" s="468">
        <v>446</v>
      </c>
      <c r="B447" s="453" t="s">
        <v>1577</v>
      </c>
      <c r="C447" s="453" t="str">
        <f>INDEX([2]Translations!$B:$B,MATCH(A447,[2]Translations!$A:$A,0))</f>
        <v>CWT factor</v>
      </c>
      <c r="D447" s="407" t="s">
        <v>810</v>
      </c>
    </row>
    <row r="448" spans="1:4" x14ac:dyDescent="0.25">
      <c r="A448" s="468">
        <v>447</v>
      </c>
      <c r="B448" s="559" t="s">
        <v>1578</v>
      </c>
      <c r="C448" s="631" t="str">
        <f>INDEX([2]Translations!$B:$B,MATCH(A448,[2]Translations!$A:$A,0))</f>
        <v>Atmospheric Crude Distillation</v>
      </c>
      <c r="D448" s="407" t="s">
        <v>745</v>
      </c>
    </row>
    <row r="449" spans="1:4" x14ac:dyDescent="0.25">
      <c r="A449" s="468">
        <v>448</v>
      </c>
      <c r="B449" s="559" t="s">
        <v>1579</v>
      </c>
      <c r="C449" s="631" t="str">
        <f>INDEX([2]Translations!$B:$B,MATCH(A449,[2]Translations!$A:$A,0))</f>
        <v xml:space="preserve">Vacuum Distillation </v>
      </c>
      <c r="D449" s="407" t="s">
        <v>746</v>
      </c>
    </row>
    <row r="450" spans="1:4" x14ac:dyDescent="0.25">
      <c r="A450" s="468">
        <v>449</v>
      </c>
      <c r="B450" s="559" t="s">
        <v>1580</v>
      </c>
      <c r="C450" s="631" t="str">
        <f>INDEX([2]Translations!$B:$B,MATCH(A450,[2]Translations!$A:$A,0))</f>
        <v xml:space="preserve">Solvent Deasphalting </v>
      </c>
      <c r="D450" s="407" t="s">
        <v>747</v>
      </c>
    </row>
    <row r="451" spans="1:4" x14ac:dyDescent="0.25">
      <c r="A451" s="468">
        <v>450</v>
      </c>
      <c r="B451" s="559" t="s">
        <v>1581</v>
      </c>
      <c r="C451" s="631" t="str">
        <f>INDEX([2]Translations!$B:$B,MATCH(A451,[2]Translations!$A:$A,0))</f>
        <v xml:space="preserve">Visbreaking </v>
      </c>
      <c r="D451" s="407" t="s">
        <v>748</v>
      </c>
    </row>
    <row r="452" spans="1:4" x14ac:dyDescent="0.25">
      <c r="A452" s="468">
        <v>451</v>
      </c>
      <c r="B452" s="559" t="s">
        <v>1582</v>
      </c>
      <c r="C452" s="631" t="str">
        <f>INDEX([2]Translations!$B:$B,MATCH(A452,[2]Translations!$A:$A,0))</f>
        <v>Thermal Cracking</v>
      </c>
      <c r="D452" s="407" t="s">
        <v>749</v>
      </c>
    </row>
    <row r="453" spans="1:4" x14ac:dyDescent="0.25">
      <c r="A453" s="468">
        <v>452</v>
      </c>
      <c r="B453" s="559" t="s">
        <v>1583</v>
      </c>
      <c r="C453" s="631" t="str">
        <f>INDEX([2]Translations!$B:$B,MATCH(A453,[2]Translations!$A:$A,0))</f>
        <v xml:space="preserve">Delayed Coking </v>
      </c>
      <c r="D453" s="407" t="s">
        <v>750</v>
      </c>
    </row>
    <row r="454" spans="1:4" x14ac:dyDescent="0.25">
      <c r="A454" s="468">
        <v>453</v>
      </c>
      <c r="B454" s="559" t="s">
        <v>1584</v>
      </c>
      <c r="C454" s="631" t="str">
        <f>INDEX([2]Translations!$B:$B,MATCH(A454,[2]Translations!$A:$A,0))</f>
        <v xml:space="preserve">Fluid Coking </v>
      </c>
      <c r="D454" s="407" t="s">
        <v>751</v>
      </c>
    </row>
    <row r="455" spans="1:4" x14ac:dyDescent="0.25">
      <c r="A455" s="468">
        <v>454</v>
      </c>
      <c r="B455" s="559" t="s">
        <v>1585</v>
      </c>
      <c r="C455" s="631" t="str">
        <f>INDEX([2]Translations!$B:$B,MATCH(A455,[2]Translations!$A:$A,0))</f>
        <v xml:space="preserve">Flexicoking </v>
      </c>
      <c r="D455" s="407" t="s">
        <v>752</v>
      </c>
    </row>
    <row r="456" spans="1:4" x14ac:dyDescent="0.25">
      <c r="A456" s="468">
        <v>455</v>
      </c>
      <c r="B456" s="559" t="s">
        <v>1586</v>
      </c>
      <c r="C456" s="631" t="str">
        <f>INDEX([2]Translations!$B:$B,MATCH(A456,[2]Translations!$A:$A,0))</f>
        <v xml:space="preserve">Coke Calcining </v>
      </c>
      <c r="D456" s="407" t="s">
        <v>753</v>
      </c>
    </row>
    <row r="457" spans="1:4" x14ac:dyDescent="0.25">
      <c r="A457" s="468">
        <v>456</v>
      </c>
      <c r="B457" s="559" t="s">
        <v>1587</v>
      </c>
      <c r="C457" s="631" t="str">
        <f>INDEX([2]Translations!$B:$B,MATCH(A457,[2]Translations!$A:$A,0))</f>
        <v>Fluid Catalytic Cracking</v>
      </c>
      <c r="D457" s="407" t="s">
        <v>754</v>
      </c>
    </row>
    <row r="458" spans="1:4" x14ac:dyDescent="0.25">
      <c r="A458" s="468">
        <v>457</v>
      </c>
      <c r="B458" s="559" t="s">
        <v>1588</v>
      </c>
      <c r="C458" s="631" t="str">
        <f>INDEX([2]Translations!$B:$B,MATCH(A458,[2]Translations!$A:$A,0))</f>
        <v xml:space="preserve">Other Catalytic Cracking </v>
      </c>
      <c r="D458" s="407" t="s">
        <v>755</v>
      </c>
    </row>
    <row r="459" spans="1:4" x14ac:dyDescent="0.25">
      <c r="A459" s="468">
        <v>458</v>
      </c>
      <c r="B459" s="559" t="s">
        <v>1589</v>
      </c>
      <c r="C459" s="631" t="str">
        <f>INDEX([2]Translations!$B:$B,MATCH(A459,[2]Translations!$A:$A,0))</f>
        <v xml:space="preserve">Distillate / Gasoil Hydrocracking </v>
      </c>
      <c r="D459" s="407" t="s">
        <v>756</v>
      </c>
    </row>
    <row r="460" spans="1:4" x14ac:dyDescent="0.25">
      <c r="A460" s="468">
        <v>459</v>
      </c>
      <c r="B460" s="559" t="s">
        <v>1590</v>
      </c>
      <c r="C460" s="631" t="str">
        <f>INDEX([2]Translations!$B:$B,MATCH(A460,[2]Translations!$A:$A,0))</f>
        <v xml:space="preserve">Residual Hydrocracking </v>
      </c>
      <c r="D460" s="407" t="s">
        <v>757</v>
      </c>
    </row>
    <row r="461" spans="1:4" x14ac:dyDescent="0.25">
      <c r="A461" s="468">
        <v>460</v>
      </c>
      <c r="B461" s="559" t="s">
        <v>1591</v>
      </c>
      <c r="C461" s="631" t="str">
        <f>INDEX([2]Translations!$B:$B,MATCH(A461,[2]Translations!$A:$A,0))</f>
        <v>Naphtha/Gasoline Hydrotreating</v>
      </c>
      <c r="D461" s="407" t="s">
        <v>758</v>
      </c>
    </row>
    <row r="462" spans="1:4" x14ac:dyDescent="0.25">
      <c r="A462" s="468">
        <v>461</v>
      </c>
      <c r="B462" s="559" t="s">
        <v>1592</v>
      </c>
      <c r="C462" s="631" t="str">
        <f>INDEX([2]Translations!$B:$B,MATCH(A462,[2]Translations!$A:$A,0))</f>
        <v xml:space="preserve">Kerosene/ Diesel Hydrotreating </v>
      </c>
      <c r="D462" s="407" t="s">
        <v>759</v>
      </c>
    </row>
    <row r="463" spans="1:4" x14ac:dyDescent="0.25">
      <c r="A463" s="468">
        <v>462</v>
      </c>
      <c r="B463" s="559" t="s">
        <v>1593</v>
      </c>
      <c r="C463" s="631" t="str">
        <f>INDEX([2]Translations!$B:$B,MATCH(A463,[2]Translations!$A:$A,0))</f>
        <v xml:space="preserve">Residual Hydrotreating </v>
      </c>
      <c r="D463" s="407" t="s">
        <v>760</v>
      </c>
    </row>
    <row r="464" spans="1:4" x14ac:dyDescent="0.25">
      <c r="A464" s="468">
        <v>463</v>
      </c>
      <c r="B464" s="559" t="s">
        <v>1594</v>
      </c>
      <c r="C464" s="631" t="str">
        <f>INDEX([2]Translations!$B:$B,MATCH(A464,[2]Translations!$A:$A,0))</f>
        <v>VGO Hydrotreating</v>
      </c>
      <c r="D464" s="407" t="s">
        <v>761</v>
      </c>
    </row>
    <row r="465" spans="1:4" x14ac:dyDescent="0.25">
      <c r="A465" s="468">
        <v>464</v>
      </c>
      <c r="B465" s="559" t="s">
        <v>1595</v>
      </c>
      <c r="C465" s="631" t="str">
        <f>INDEX([2]Translations!$B:$B,MATCH(A465,[2]Translations!$A:$A,0))</f>
        <v xml:space="preserve">Hydrogen Production </v>
      </c>
      <c r="D465" s="407" t="s">
        <v>762</v>
      </c>
    </row>
    <row r="466" spans="1:4" x14ac:dyDescent="0.25">
      <c r="A466" s="468">
        <v>465</v>
      </c>
      <c r="B466" s="559" t="s">
        <v>1596</v>
      </c>
      <c r="C466" s="631" t="str">
        <f>INDEX([2]Translations!$B:$B,MATCH(A466,[2]Translations!$A:$A,0))</f>
        <v>Catalytic Reforming</v>
      </c>
      <c r="D466" s="407" t="s">
        <v>763</v>
      </c>
    </row>
    <row r="467" spans="1:4" x14ac:dyDescent="0.25">
      <c r="A467" s="468">
        <v>466</v>
      </c>
      <c r="B467" s="559" t="s">
        <v>1597</v>
      </c>
      <c r="C467" s="631" t="str">
        <f>INDEX([2]Translations!$B:$B,MATCH(A467,[2]Translations!$A:$A,0))</f>
        <v xml:space="preserve">Alkylation </v>
      </c>
      <c r="D467" s="407" t="s">
        <v>764</v>
      </c>
    </row>
    <row r="468" spans="1:4" x14ac:dyDescent="0.25">
      <c r="A468" s="468">
        <v>467</v>
      </c>
      <c r="B468" s="559" t="s">
        <v>1598</v>
      </c>
      <c r="C468" s="631" t="str">
        <f>INDEX([2]Translations!$B:$B,MATCH(A468,[2]Translations!$A:$A,0))</f>
        <v>C4 Isomerisation</v>
      </c>
      <c r="D468" s="407" t="s">
        <v>765</v>
      </c>
    </row>
    <row r="469" spans="1:4" x14ac:dyDescent="0.25">
      <c r="A469" s="468">
        <v>468</v>
      </c>
      <c r="B469" s="559" t="s">
        <v>1599</v>
      </c>
      <c r="C469" s="631" t="str">
        <f>INDEX([2]Translations!$B:$B,MATCH(A469,[2]Translations!$A:$A,0))</f>
        <v>C5/C6 Isomerisation</v>
      </c>
      <c r="D469" s="407" t="s">
        <v>766</v>
      </c>
    </row>
    <row r="470" spans="1:4" x14ac:dyDescent="0.25">
      <c r="A470" s="468">
        <v>469</v>
      </c>
      <c r="B470" s="559" t="s">
        <v>1600</v>
      </c>
      <c r="C470" s="631" t="str">
        <f>INDEX([2]Translations!$B:$B,MATCH(A470,[2]Translations!$A:$A,0))</f>
        <v xml:space="preserve">Oxygenate Production </v>
      </c>
      <c r="D470" s="407" t="s">
        <v>767</v>
      </c>
    </row>
    <row r="471" spans="1:4" x14ac:dyDescent="0.25">
      <c r="A471" s="468">
        <v>470</v>
      </c>
      <c r="B471" s="559" t="s">
        <v>1601</v>
      </c>
      <c r="C471" s="631" t="str">
        <f>INDEX([2]Translations!$B:$B,MATCH(A471,[2]Translations!$A:$A,0))</f>
        <v xml:space="preserve">Propylene Production </v>
      </c>
      <c r="D471" s="407" t="s">
        <v>768</v>
      </c>
    </row>
    <row r="472" spans="1:4" x14ac:dyDescent="0.25">
      <c r="A472" s="468">
        <v>471</v>
      </c>
      <c r="B472" s="559" t="s">
        <v>1602</v>
      </c>
      <c r="C472" s="631" t="str">
        <f>INDEX([2]Translations!$B:$B,MATCH(A472,[2]Translations!$A:$A,0))</f>
        <v>Asphalt Manufacture</v>
      </c>
      <c r="D472" s="407" t="s">
        <v>769</v>
      </c>
    </row>
    <row r="473" spans="1:4" x14ac:dyDescent="0.25">
      <c r="A473" s="468">
        <v>472</v>
      </c>
      <c r="B473" s="559" t="s">
        <v>1603</v>
      </c>
      <c r="C473" s="631" t="str">
        <f>INDEX([2]Translations!$B:$B,MATCH(A473,[2]Translations!$A:$A,0))</f>
        <v>Polymer-Modified Asphalt Blending</v>
      </c>
      <c r="D473" s="407" t="s">
        <v>770</v>
      </c>
    </row>
    <row r="474" spans="1:4" x14ac:dyDescent="0.25">
      <c r="A474" s="468">
        <v>473</v>
      </c>
      <c r="B474" s="559" t="s">
        <v>1604</v>
      </c>
      <c r="C474" s="631" t="str">
        <f>INDEX([2]Translations!$B:$B,MATCH(A474,[2]Translations!$A:$A,0))</f>
        <v>Sulphur Recovery</v>
      </c>
      <c r="D474" s="407" t="s">
        <v>771</v>
      </c>
    </row>
    <row r="475" spans="1:4" x14ac:dyDescent="0.25">
      <c r="A475" s="468">
        <v>474</v>
      </c>
      <c r="B475" s="559" t="s">
        <v>1605</v>
      </c>
      <c r="C475" s="631" t="str">
        <f>INDEX([2]Translations!$B:$B,MATCH(A475,[2]Translations!$A:$A,0))</f>
        <v>Aromatic Solvent Extraction</v>
      </c>
      <c r="D475" s="407" t="s">
        <v>812</v>
      </c>
    </row>
    <row r="476" spans="1:4" x14ac:dyDescent="0.25">
      <c r="A476" s="468">
        <v>475</v>
      </c>
      <c r="B476" s="559" t="s">
        <v>1606</v>
      </c>
      <c r="C476" s="631" t="str">
        <f>INDEX([2]Translations!$B:$B,MATCH(A476,[2]Translations!$A:$A,0))</f>
        <v>Hydrodealkylation</v>
      </c>
      <c r="D476" s="407" t="s">
        <v>814</v>
      </c>
    </row>
    <row r="477" spans="1:4" x14ac:dyDescent="0.25">
      <c r="A477" s="468">
        <v>476</v>
      </c>
      <c r="B477" s="559" t="s">
        <v>1607</v>
      </c>
      <c r="C477" s="631" t="str">
        <f>INDEX([2]Translations!$B:$B,MATCH(A477,[2]Translations!$A:$A,0))</f>
        <v>TDP/ TDA</v>
      </c>
      <c r="D477" s="407" t="s">
        <v>813</v>
      </c>
    </row>
    <row r="478" spans="1:4" x14ac:dyDescent="0.25">
      <c r="A478" s="468">
        <v>477</v>
      </c>
      <c r="B478" s="559" t="s">
        <v>1608</v>
      </c>
      <c r="C478" s="631" t="str">
        <f>INDEX([2]Translations!$B:$B,MATCH(A478,[2]Translations!$A:$A,0))</f>
        <v>Cyclohexane production</v>
      </c>
      <c r="D478" s="407" t="s">
        <v>817</v>
      </c>
    </row>
    <row r="479" spans="1:4" x14ac:dyDescent="0.25">
      <c r="A479" s="468">
        <v>478</v>
      </c>
      <c r="B479" s="559" t="s">
        <v>1609</v>
      </c>
      <c r="C479" s="631" t="str">
        <f>INDEX([2]Translations!$B:$B,MATCH(A479,[2]Translations!$A:$A,0))</f>
        <v>Xylene Isomerisation</v>
      </c>
      <c r="D479" s="407" t="s">
        <v>815</v>
      </c>
    </row>
    <row r="480" spans="1:4" x14ac:dyDescent="0.25">
      <c r="A480" s="468">
        <v>479</v>
      </c>
      <c r="B480" s="559" t="s">
        <v>1610</v>
      </c>
      <c r="C480" s="631" t="str">
        <f>INDEX([2]Translations!$B:$B,MATCH(A480,[2]Translations!$A:$A,0))</f>
        <v>Paraxylene production</v>
      </c>
      <c r="D480" s="407" t="s">
        <v>816</v>
      </c>
    </row>
    <row r="481" spans="1:4" x14ac:dyDescent="0.25">
      <c r="A481" s="468">
        <v>480</v>
      </c>
      <c r="B481" s="559" t="s">
        <v>1611</v>
      </c>
      <c r="C481" s="631" t="str">
        <f>INDEX([2]Translations!$B:$B,MATCH(A481,[2]Translations!$A:$A,0))</f>
        <v>Metaxylene production</v>
      </c>
      <c r="D481" s="407" t="s">
        <v>772</v>
      </c>
    </row>
    <row r="482" spans="1:4" x14ac:dyDescent="0.25">
      <c r="A482" s="468">
        <v>481</v>
      </c>
      <c r="B482" s="559" t="s">
        <v>1612</v>
      </c>
      <c r="C482" s="631" t="str">
        <f>INDEX([2]Translations!$B:$B,MATCH(A482,[2]Translations!$A:$A,0))</f>
        <v>Phthalic anhydride production</v>
      </c>
      <c r="D482" s="407" t="s">
        <v>773</v>
      </c>
    </row>
    <row r="483" spans="1:4" x14ac:dyDescent="0.25">
      <c r="A483" s="468">
        <v>482</v>
      </c>
      <c r="B483" s="559" t="s">
        <v>1613</v>
      </c>
      <c r="C483" s="631" t="str">
        <f>INDEX([2]Translations!$B:$B,MATCH(A483,[2]Translations!$A:$A,0))</f>
        <v>Maleic anhydride production</v>
      </c>
      <c r="D483" s="407" t="s">
        <v>774</v>
      </c>
    </row>
    <row r="484" spans="1:4" x14ac:dyDescent="0.25">
      <c r="A484" s="468">
        <v>483</v>
      </c>
      <c r="B484" s="559" t="s">
        <v>1614</v>
      </c>
      <c r="C484" s="631" t="str">
        <f>INDEX([2]Translations!$B:$B,MATCH(A484,[2]Translations!$A:$A,0))</f>
        <v>Ethylbenzene production</v>
      </c>
      <c r="D484" s="407" t="s">
        <v>775</v>
      </c>
    </row>
    <row r="485" spans="1:4" x14ac:dyDescent="0.25">
      <c r="A485" s="468">
        <v>484</v>
      </c>
      <c r="B485" s="559" t="s">
        <v>1615</v>
      </c>
      <c r="C485" s="631" t="str">
        <f>INDEX([2]Translations!$B:$B,MATCH(A485,[2]Translations!$A:$A,0))</f>
        <v>Cumene production</v>
      </c>
      <c r="D485" s="407" t="s">
        <v>818</v>
      </c>
    </row>
    <row r="486" spans="1:4" x14ac:dyDescent="0.25">
      <c r="A486" s="468">
        <v>485</v>
      </c>
      <c r="B486" s="559" t="s">
        <v>1616</v>
      </c>
      <c r="C486" s="631" t="str">
        <f>INDEX([2]Translations!$B:$B,MATCH(A486,[2]Translations!$A:$A,0))</f>
        <v>Phenol production</v>
      </c>
      <c r="D486" s="407" t="s">
        <v>776</v>
      </c>
    </row>
    <row r="487" spans="1:4" x14ac:dyDescent="0.25">
      <c r="A487" s="468">
        <v>486</v>
      </c>
      <c r="B487" s="559" t="s">
        <v>1617</v>
      </c>
      <c r="C487" s="631" t="str">
        <f>INDEX([2]Translations!$B:$B,MATCH(A487,[2]Translations!$A:$A,0))</f>
        <v>Lube solvent extraction</v>
      </c>
      <c r="D487" s="407" t="s">
        <v>777</v>
      </c>
    </row>
    <row r="488" spans="1:4" x14ac:dyDescent="0.25">
      <c r="A488" s="468">
        <v>487</v>
      </c>
      <c r="B488" s="559" t="s">
        <v>1618</v>
      </c>
      <c r="C488" s="631" t="str">
        <f>INDEX([2]Translations!$B:$B,MATCH(A488,[2]Translations!$A:$A,0))</f>
        <v>Lube solvent dewaxing</v>
      </c>
      <c r="D488" s="407" t="s">
        <v>778</v>
      </c>
    </row>
    <row r="489" spans="1:4" x14ac:dyDescent="0.25">
      <c r="A489" s="468">
        <v>488</v>
      </c>
      <c r="B489" s="559" t="s">
        <v>1619</v>
      </c>
      <c r="C489" s="631" t="str">
        <f>INDEX([2]Translations!$B:$B,MATCH(A489,[2]Translations!$A:$A,0))</f>
        <v>Catalytic Wax Isomerisation</v>
      </c>
      <c r="D489" s="407" t="s">
        <v>779</v>
      </c>
    </row>
    <row r="490" spans="1:4" x14ac:dyDescent="0.25">
      <c r="A490" s="468">
        <v>489</v>
      </c>
      <c r="B490" s="559" t="s">
        <v>1620</v>
      </c>
      <c r="C490" s="631" t="str">
        <f>INDEX([2]Translations!$B:$B,MATCH(A490,[2]Translations!$A:$A,0))</f>
        <v xml:space="preserve">Lube Hydrocracker </v>
      </c>
      <c r="D490" s="407" t="s">
        <v>780</v>
      </c>
    </row>
    <row r="491" spans="1:4" x14ac:dyDescent="0.25">
      <c r="A491" s="468">
        <v>490</v>
      </c>
      <c r="B491" s="559" t="s">
        <v>1621</v>
      </c>
      <c r="C491" s="631" t="str">
        <f>INDEX([2]Translations!$B:$B,MATCH(A491,[2]Translations!$A:$A,0))</f>
        <v xml:space="preserve">Wax Deoiling </v>
      </c>
      <c r="D491" s="407" t="s">
        <v>781</v>
      </c>
    </row>
    <row r="492" spans="1:4" x14ac:dyDescent="0.25">
      <c r="A492" s="468">
        <v>491</v>
      </c>
      <c r="B492" s="559" t="s">
        <v>1622</v>
      </c>
      <c r="C492" s="631" t="str">
        <f>INDEX([2]Translations!$B:$B,MATCH(A492,[2]Translations!$A:$A,0))</f>
        <v xml:space="preserve">Lube/Wax Hydrotreating </v>
      </c>
      <c r="D492" s="407" t="s">
        <v>782</v>
      </c>
    </row>
    <row r="493" spans="1:4" x14ac:dyDescent="0.25">
      <c r="A493" s="468">
        <v>492</v>
      </c>
      <c r="B493" s="559" t="s">
        <v>1623</v>
      </c>
      <c r="C493" s="631" t="str">
        <f>INDEX([2]Translations!$B:$B,MATCH(A493,[2]Translations!$A:$A,0))</f>
        <v>Solvent Hydrotreating</v>
      </c>
      <c r="D493" s="407" t="s">
        <v>783</v>
      </c>
    </row>
    <row r="494" spans="1:4" x14ac:dyDescent="0.25">
      <c r="A494" s="468">
        <v>493</v>
      </c>
      <c r="B494" s="559" t="s">
        <v>1624</v>
      </c>
      <c r="C494" s="631" t="str">
        <f>INDEX([2]Translations!$B:$B,MATCH(A494,[2]Translations!$A:$A,0))</f>
        <v>Solvent Fractionation</v>
      </c>
      <c r="D494" s="407" t="s">
        <v>784</v>
      </c>
    </row>
    <row r="495" spans="1:4" x14ac:dyDescent="0.25">
      <c r="A495" s="468">
        <v>494</v>
      </c>
      <c r="B495" s="559" t="s">
        <v>1625</v>
      </c>
      <c r="C495" s="631" t="str">
        <f>INDEX([2]Translations!$B:$B,MATCH(A495,[2]Translations!$A:$A,0))</f>
        <v>Mol sieve for C10+ paraffins</v>
      </c>
      <c r="D495" s="407" t="s">
        <v>785</v>
      </c>
    </row>
    <row r="496" spans="1:4" x14ac:dyDescent="0.25">
      <c r="A496" s="468">
        <v>495</v>
      </c>
      <c r="B496" s="559" t="s">
        <v>1626</v>
      </c>
      <c r="C496" s="631" t="str">
        <f>INDEX([2]Translations!$B:$B,MATCH(A496,[2]Translations!$A:$A,0))</f>
        <v>Partial Oxidation of Residual Feeds (POX) for Fuel</v>
      </c>
      <c r="D496" s="407" t="s">
        <v>786</v>
      </c>
    </row>
    <row r="497" spans="1:4" ht="25.5" x14ac:dyDescent="0.25">
      <c r="A497" s="468">
        <v>496</v>
      </c>
      <c r="B497" s="559" t="s">
        <v>1627</v>
      </c>
      <c r="C497" s="631" t="str">
        <f>INDEX([2]Translations!$B:$B,MATCH(A497,[2]Translations!$A:$A,0))</f>
        <v>Partial Oxidation of Residual Feeds (POX) for Hydrogen or Methanol</v>
      </c>
      <c r="D497" s="407" t="s">
        <v>787</v>
      </c>
    </row>
    <row r="498" spans="1:4" x14ac:dyDescent="0.25">
      <c r="A498" s="468">
        <v>497</v>
      </c>
      <c r="B498" s="559" t="s">
        <v>1628</v>
      </c>
      <c r="C498" s="631" t="str">
        <f>INDEX([2]Translations!$B:$B,MATCH(A498,[2]Translations!$A:$A,0))</f>
        <v>Methanol from syngas</v>
      </c>
      <c r="D498" s="407" t="s">
        <v>788</v>
      </c>
    </row>
    <row r="499" spans="1:4" x14ac:dyDescent="0.25">
      <c r="A499" s="468">
        <v>498</v>
      </c>
      <c r="B499" s="559" t="s">
        <v>1629</v>
      </c>
      <c r="C499" s="631" t="str">
        <f>INDEX([2]Translations!$B:$B,MATCH(A499,[2]Translations!$A:$A,0))</f>
        <v>Air Separation</v>
      </c>
      <c r="D499" s="407" t="s">
        <v>789</v>
      </c>
    </row>
    <row r="500" spans="1:4" x14ac:dyDescent="0.25">
      <c r="A500" s="468">
        <v>499</v>
      </c>
      <c r="B500" s="559" t="s">
        <v>1630</v>
      </c>
      <c r="C500" s="631" t="str">
        <f>INDEX([2]Translations!$B:$B,MATCH(A500,[2]Translations!$A:$A,0))</f>
        <v>Fractionation of purchased NGL</v>
      </c>
      <c r="D500" s="407" t="s">
        <v>790</v>
      </c>
    </row>
    <row r="501" spans="1:4" x14ac:dyDescent="0.25">
      <c r="A501" s="468">
        <v>500</v>
      </c>
      <c r="B501" s="559" t="s">
        <v>1631</v>
      </c>
      <c r="C501" s="631" t="str">
        <f>INDEX([2]Translations!$B:$B,MATCH(A501,[2]Translations!$A:$A,0))</f>
        <v>Flue gas treatment</v>
      </c>
      <c r="D501" s="407" t="s">
        <v>791</v>
      </c>
    </row>
    <row r="502" spans="1:4" x14ac:dyDescent="0.25">
      <c r="A502" s="468">
        <v>501</v>
      </c>
      <c r="B502" s="559" t="s">
        <v>1632</v>
      </c>
      <c r="C502" s="631" t="str">
        <f>INDEX([2]Translations!$B:$B,MATCH(A502,[2]Translations!$A:$A,0))</f>
        <v>Treatment and Compression of Fuel Gas for Sales</v>
      </c>
      <c r="D502" s="407" t="s">
        <v>792</v>
      </c>
    </row>
    <row r="503" spans="1:4" x14ac:dyDescent="0.25">
      <c r="A503" s="468">
        <v>502</v>
      </c>
      <c r="B503" s="559" t="s">
        <v>1633</v>
      </c>
      <c r="C503" s="631" t="str">
        <f>INDEX([2]Translations!$B:$B,MATCH(A503,[2]Translations!$A:$A,0))</f>
        <v>Seawater Desalination</v>
      </c>
      <c r="D503" s="407" t="s">
        <v>793</v>
      </c>
    </row>
    <row r="504" spans="1:4" x14ac:dyDescent="0.25">
      <c r="A504" s="468">
        <v>503</v>
      </c>
      <c r="B504" s="450" t="s">
        <v>1634</v>
      </c>
      <c r="C504" s="450" t="str">
        <f>INDEX([2]Translations!$B:$B,MATCH(A504,[2]Translations!$A:$A,0))</f>
        <v>Further description</v>
      </c>
      <c r="D504" s="407" t="s">
        <v>845</v>
      </c>
    </row>
    <row r="505" spans="1:4" ht="30" x14ac:dyDescent="0.25">
      <c r="A505" s="468">
        <v>504</v>
      </c>
      <c r="B505" s="449" t="s">
        <v>1635</v>
      </c>
      <c r="C505" s="449" t="str">
        <f>INDEX([2]Translations!$B:$B,MATCH(A505,[2]Translations!$A:$A,0))</f>
        <v>Tool for calculating the historical activity levels for lime sub-installations</v>
      </c>
      <c r="D505" s="407" t="s">
        <v>794</v>
      </c>
    </row>
    <row r="506" spans="1:4" ht="22.5" x14ac:dyDescent="0.25">
      <c r="A506" s="468">
        <v>505</v>
      </c>
      <c r="B506" s="427" t="s">
        <v>2015</v>
      </c>
      <c r="C506" s="610" t="str">
        <f>INDEX([2]Translations!$B:$B,MATCH(A506,[2]Translations!$A:$A,0))</f>
        <v>Please select below the data source used for the properties of lime (CaO and MgO content) pursuant to section 4.6 of Annex VII of the FAR.</v>
      </c>
      <c r="D506" s="407" t="s">
        <v>797</v>
      </c>
    </row>
    <row r="507" spans="1:4" x14ac:dyDescent="0.25">
      <c r="A507" s="468">
        <v>506</v>
      </c>
      <c r="B507" s="535" t="s">
        <v>1636</v>
      </c>
      <c r="C507" s="616" t="str">
        <f>INDEX([2]Translations!$B:$B,MATCH(A507,[2]Translations!$A:$A,0))</f>
        <v>Composition data</v>
      </c>
      <c r="D507" s="407" t="s">
        <v>826</v>
      </c>
    </row>
    <row r="508" spans="1:4" ht="30" x14ac:dyDescent="0.25">
      <c r="A508" s="468">
        <v>507</v>
      </c>
      <c r="B508" s="449" t="s">
        <v>1637</v>
      </c>
      <c r="C508" s="449" t="str">
        <f>INDEX([2]Translations!$B:$B,MATCH(A508,[2]Translations!$A:$A,0))</f>
        <v>Tool for calculating the historical activity levels for Dolime sub-installations</v>
      </c>
      <c r="D508" s="407" t="s">
        <v>795</v>
      </c>
    </row>
    <row r="509" spans="1:4" ht="30" x14ac:dyDescent="0.25">
      <c r="A509" s="468">
        <v>508</v>
      </c>
      <c r="B509" s="449" t="s">
        <v>1638</v>
      </c>
      <c r="C509" s="449" t="str">
        <f>INDEX([2]Translations!$B:$B,MATCH(A509,[2]Translations!$A:$A,0))</f>
        <v>Tool for calculating the historical activity levels for steam cracking sub-installations</v>
      </c>
      <c r="D509" s="407" t="s">
        <v>798</v>
      </c>
    </row>
    <row r="510" spans="1:4" x14ac:dyDescent="0.25">
      <c r="A510" s="468">
        <v>509</v>
      </c>
      <c r="B510" s="450" t="s">
        <v>1639</v>
      </c>
      <c r="C510" s="450" t="str">
        <f>INDEX([2]Translations!$B:$B,MATCH(A510,[2]Translations!$A:$A,0))</f>
        <v>Supplemental feed data:</v>
      </c>
      <c r="D510" s="407" t="s">
        <v>799</v>
      </c>
    </row>
    <row r="511" spans="1:4" x14ac:dyDescent="0.25">
      <c r="A511" s="468">
        <v>510</v>
      </c>
      <c r="B511" s="535" t="s">
        <v>1640</v>
      </c>
      <c r="C511" s="616" t="str">
        <f>INDEX([2]Translations!$B:$B,MATCH(A511,[2]Translations!$A:$A,0))</f>
        <v>Hydrogen, ethylene and other HVC</v>
      </c>
      <c r="D511" s="407" t="s">
        <v>800</v>
      </c>
    </row>
    <row r="512" spans="1:4" ht="30" x14ac:dyDescent="0.25">
      <c r="A512" s="468">
        <v>511</v>
      </c>
      <c r="B512" s="449" t="s">
        <v>1641</v>
      </c>
      <c r="C512" s="449" t="str">
        <f>INDEX([2]Translations!$B:$B,MATCH(A512,[2]Translations!$A:$A,0))</f>
        <v>Tool for calculating the historical activity levels for aromatics sub-installations</v>
      </c>
      <c r="D512" s="407" t="s">
        <v>802</v>
      </c>
    </row>
    <row r="513" spans="1:4" ht="22.5" x14ac:dyDescent="0.25">
      <c r="A513" s="468">
        <v>512</v>
      </c>
      <c r="B513" s="452" t="s">
        <v>2016</v>
      </c>
      <c r="C513" s="452" t="str">
        <f>INDEX([2]Translations!$B:$B,MATCH(A513,[2]Translations!$A:$A,0))</f>
        <v>For the definition and boundaries of each CWT function please see Annex II point 2 of the FAR.</v>
      </c>
      <c r="D513" s="407" t="s">
        <v>804</v>
      </c>
    </row>
    <row r="514" spans="1:4" x14ac:dyDescent="0.25">
      <c r="A514" s="468">
        <v>513</v>
      </c>
      <c r="B514" s="559" t="s">
        <v>1642</v>
      </c>
      <c r="C514" s="631" t="str">
        <f>INDEX([2]Translations!$B:$B,MATCH(A514,[2]Translations!$A:$A,0))</f>
        <v>Naphtha/Gasoline Hydrotreater</v>
      </c>
      <c r="D514" s="407" t="s">
        <v>811</v>
      </c>
    </row>
    <row r="515" spans="1:4" ht="30" x14ac:dyDescent="0.25">
      <c r="A515" s="468">
        <v>514</v>
      </c>
      <c r="B515" s="449" t="s">
        <v>1643</v>
      </c>
      <c r="C515" s="449" t="str">
        <f>INDEX([2]Translations!$B:$B,MATCH(A515,[2]Translations!$A:$A,0))</f>
        <v>Tool for calculating the historical activity levels for hydrogen sub-installations</v>
      </c>
      <c r="D515" s="407" t="s">
        <v>819</v>
      </c>
    </row>
    <row r="516" spans="1:4" x14ac:dyDescent="0.25">
      <c r="A516" s="468">
        <v>515</v>
      </c>
      <c r="B516" s="450" t="s">
        <v>1644</v>
      </c>
      <c r="C516" s="450" t="str">
        <f>INDEX([2]Translations!$B:$B,MATCH(A516,[2]Translations!$A:$A,0))</f>
        <v>Hydrogen volume fraction VF(H2)</v>
      </c>
      <c r="D516" s="407" t="s">
        <v>823</v>
      </c>
    </row>
    <row r="517" spans="1:4" ht="22.5" x14ac:dyDescent="0.25">
      <c r="A517" s="468">
        <v>516</v>
      </c>
      <c r="B517" s="427" t="s">
        <v>2017</v>
      </c>
      <c r="C517" s="610" t="str">
        <f>INDEX([2]Translations!$B:$B,MATCH(A517,[2]Translations!$A:$A,0))</f>
        <v>Please select below the data source used for the hydrogen volume fraction pursuant to section 4.6 of Annex VII of the FAR.</v>
      </c>
      <c r="D517" s="407" t="s">
        <v>824</v>
      </c>
    </row>
    <row r="518" spans="1:4" x14ac:dyDescent="0.25">
      <c r="A518" s="468">
        <v>517</v>
      </c>
      <c r="B518" s="535" t="s">
        <v>1645</v>
      </c>
      <c r="C518" s="616" t="str">
        <f>INDEX([2]Translations!$B:$B,MATCH(A518,[2]Translations!$A:$A,0))</f>
        <v>Total hydrogen production</v>
      </c>
      <c r="D518" s="407" t="s">
        <v>820</v>
      </c>
    </row>
    <row r="519" spans="1:4" x14ac:dyDescent="0.25">
      <c r="A519" s="468">
        <v>518</v>
      </c>
      <c r="B519" s="535" t="s">
        <v>1646</v>
      </c>
      <c r="C519" s="616" t="str">
        <f>INDEX([2]Translations!$B:$B,MATCH(A519,[2]Translations!$A:$A,0))</f>
        <v>Volume fraction of hydrogen</v>
      </c>
      <c r="D519" s="407" t="s">
        <v>821</v>
      </c>
    </row>
    <row r="520" spans="1:4" ht="30" x14ac:dyDescent="0.25">
      <c r="A520" s="468">
        <v>519</v>
      </c>
      <c r="B520" s="449" t="s">
        <v>1647</v>
      </c>
      <c r="C520" s="449" t="str">
        <f>INDEX([2]Translations!$B:$B,MATCH(A520,[2]Translations!$A:$A,0))</f>
        <v>Tool for calculating the historical activity levels for synthesis gas sub-installations</v>
      </c>
      <c r="D520" s="407" t="s">
        <v>822</v>
      </c>
    </row>
    <row r="521" spans="1:4" x14ac:dyDescent="0.25">
      <c r="A521" s="468">
        <v>520</v>
      </c>
      <c r="B521" s="535" t="s">
        <v>1648</v>
      </c>
      <c r="C521" s="616" t="str">
        <f>INDEX([2]Translations!$B:$B,MATCH(A521,[2]Translations!$A:$A,0))</f>
        <v>Total synthesis gas production</v>
      </c>
      <c r="D521" s="407" t="s">
        <v>825</v>
      </c>
    </row>
    <row r="522" spans="1:4" ht="30" x14ac:dyDescent="0.25">
      <c r="A522" s="468">
        <v>521</v>
      </c>
      <c r="B522" s="449" t="s">
        <v>1649</v>
      </c>
      <c r="C522" s="449" t="str">
        <f>INDEX([2]Translations!$B:$B,MATCH(A522,[2]Translations!$A:$A,0))</f>
        <v>Tool for calculating the historical activity levels for ethylene oxide / ethylene glycols sub-installations</v>
      </c>
      <c r="D522" s="407" t="s">
        <v>828</v>
      </c>
    </row>
    <row r="523" spans="1:4" x14ac:dyDescent="0.25">
      <c r="A523" s="468">
        <v>522</v>
      </c>
      <c r="B523" s="450" t="s">
        <v>1650</v>
      </c>
      <c r="C523" s="450" t="str">
        <f>INDEX([2]Translations!$B:$B,MATCH(A523,[2]Translations!$A:$A,0))</f>
        <v>Production data of Ethylene oxide and glycols:</v>
      </c>
      <c r="D523" s="407" t="s">
        <v>829</v>
      </c>
    </row>
    <row r="524" spans="1:4" x14ac:dyDescent="0.25">
      <c r="A524" s="468">
        <v>523</v>
      </c>
      <c r="B524" s="559" t="s">
        <v>1651</v>
      </c>
      <c r="C524" s="631" t="str">
        <f>INDEX([2]Translations!$B:$B,MATCH(A524,[2]Translations!$A:$A,0))</f>
        <v>Ethylene oxide</v>
      </c>
      <c r="D524" s="407" t="s">
        <v>831</v>
      </c>
    </row>
    <row r="525" spans="1:4" x14ac:dyDescent="0.25">
      <c r="A525" s="468">
        <v>524</v>
      </c>
      <c r="B525" s="559" t="s">
        <v>1652</v>
      </c>
      <c r="C525" s="631" t="str">
        <f>INDEX([2]Translations!$B:$B,MATCH(A525,[2]Translations!$A:$A,0))</f>
        <v>Monoethylene glycol</v>
      </c>
      <c r="D525" s="407" t="s">
        <v>832</v>
      </c>
    </row>
    <row r="526" spans="1:4" x14ac:dyDescent="0.25">
      <c r="A526" s="468">
        <v>525</v>
      </c>
      <c r="B526" s="559" t="s">
        <v>1653</v>
      </c>
      <c r="C526" s="631" t="str">
        <f>INDEX([2]Translations!$B:$B,MATCH(A526,[2]Translations!$A:$A,0))</f>
        <v>Diethylene glycol</v>
      </c>
      <c r="D526" s="407" t="s">
        <v>833</v>
      </c>
    </row>
    <row r="527" spans="1:4" x14ac:dyDescent="0.25">
      <c r="A527" s="468">
        <v>526</v>
      </c>
      <c r="B527" s="559" t="s">
        <v>1654</v>
      </c>
      <c r="C527" s="631" t="str">
        <f>INDEX([2]Translations!$B:$B,MATCH(A527,[2]Translations!$A:$A,0))</f>
        <v>Triethylene glycol</v>
      </c>
      <c r="D527" s="407" t="s">
        <v>834</v>
      </c>
    </row>
    <row r="528" spans="1:4" ht="30" x14ac:dyDescent="0.25">
      <c r="A528" s="468">
        <v>527</v>
      </c>
      <c r="B528" s="449" t="s">
        <v>2018</v>
      </c>
      <c r="C528" s="449" t="str">
        <f>INDEX([2]Translations!$B:$B,MATCH(A528,[2]Translations!$A:$A,0))</f>
        <v>Vinyl chloride monomer tool: Preliminary allocation (Article 31 of the FAR)</v>
      </c>
      <c r="D528" s="407" t="s">
        <v>836</v>
      </c>
    </row>
    <row r="529" spans="1:4" x14ac:dyDescent="0.25">
      <c r="A529" s="468">
        <v>528</v>
      </c>
      <c r="B529" s="450" t="s">
        <v>1655</v>
      </c>
      <c r="C529" s="450" t="str">
        <f>INDEX([2]Translations!$B:$B,MATCH(A529,[2]Translations!$A:$A,0))</f>
        <v>Heat consumption from H2 combustion</v>
      </c>
      <c r="D529" s="407" t="s">
        <v>839</v>
      </c>
    </row>
    <row r="530" spans="1:4" ht="15.75" thickBot="1" x14ac:dyDescent="0.3">
      <c r="A530" s="468">
        <v>529</v>
      </c>
      <c r="B530" s="535" t="s">
        <v>1656</v>
      </c>
      <c r="C530" s="616" t="str">
        <f>INDEX([2]Translations!$B:$B,MATCH(A530,[2]Translations!$A:$A,0))</f>
        <v>Quantification of heat from H2</v>
      </c>
      <c r="D530" s="407" t="s">
        <v>844</v>
      </c>
    </row>
    <row r="531" spans="1:4" ht="25.5" x14ac:dyDescent="0.25">
      <c r="A531" s="468">
        <v>530</v>
      </c>
      <c r="B531" s="454" t="s">
        <v>2045</v>
      </c>
      <c r="C531" s="454" t="str">
        <f>INDEX([2]Translations!$B:$B,MATCH(A531,[2]Translations!$A:$A,0))</f>
        <v>I. 
MS specific</v>
      </c>
      <c r="D531" s="407" t="s">
        <v>851</v>
      </c>
    </row>
    <row r="532" spans="1:4" ht="18" x14ac:dyDescent="0.25">
      <c r="A532" s="468">
        <v>531</v>
      </c>
      <c r="B532" s="455" t="s">
        <v>1657</v>
      </c>
      <c r="C532" s="455" t="str">
        <f>INDEX([2]Translations!$B:$B,MATCH(A532,[2]Translations!$A:$A,0))</f>
        <v>Sheet "MSspecific" -  ADDITIONAL DATA REQUIREMENTS BY THE MEMBER STATE</v>
      </c>
      <c r="D532" s="407" t="s">
        <v>852</v>
      </c>
    </row>
    <row r="533" spans="1:4" ht="16.5" thickBot="1" x14ac:dyDescent="0.3">
      <c r="A533" s="468">
        <v>532</v>
      </c>
      <c r="B533" s="288" t="s">
        <v>1658</v>
      </c>
      <c r="C533" s="288" t="str">
        <f>INDEX([2]Translations!$B:$B,MATCH(A533,[2]Translations!$A:$A,0))</f>
        <v>To be defined by the Member State</v>
      </c>
      <c r="D533" s="407" t="s">
        <v>853</v>
      </c>
    </row>
    <row r="534" spans="1:4" ht="25.5" x14ac:dyDescent="0.25">
      <c r="A534" s="468">
        <v>533</v>
      </c>
      <c r="B534" s="454" t="s">
        <v>2046</v>
      </c>
      <c r="C534" s="454" t="str">
        <f>INDEX([2]Translations!$B:$B,MATCH(A534,[2]Translations!$A:$A,0))</f>
        <v>J. 
Comments</v>
      </c>
      <c r="D534" s="407" t="s">
        <v>854</v>
      </c>
    </row>
    <row r="535" spans="1:4" ht="36" x14ac:dyDescent="0.25">
      <c r="A535" s="468">
        <v>534</v>
      </c>
      <c r="B535" s="421" t="s">
        <v>1659</v>
      </c>
      <c r="C535" s="421" t="str">
        <f>INDEX([2]Translations!$B:$B,MATCH(A535,[2]Translations!$A:$A,0))</f>
        <v>Sheet "Comments" -  COMMENTS AND FURTHER INFORMATION</v>
      </c>
      <c r="D535" s="407" t="s">
        <v>858</v>
      </c>
    </row>
    <row r="536" spans="1:4" ht="15.75" x14ac:dyDescent="0.25">
      <c r="A536" s="468">
        <v>535</v>
      </c>
      <c r="B536" s="456" t="s">
        <v>1660</v>
      </c>
      <c r="C536" s="599" t="str">
        <f>INDEX([2]Translations!$B:$B,MATCH(A536,[2]Translations!$A:$A,0))</f>
        <v>Documents supporting this report</v>
      </c>
      <c r="D536" s="407" t="s">
        <v>859</v>
      </c>
    </row>
    <row r="537" spans="1:4" ht="30" x14ac:dyDescent="0.25">
      <c r="A537" s="468">
        <v>536</v>
      </c>
      <c r="B537" s="457" t="s">
        <v>1661</v>
      </c>
      <c r="C537" s="457" t="str">
        <f>INDEX([2]Translations!$B:$B,MATCH(A537,[2]Translations!$A:$A,0))</f>
        <v>Please list here all relevant documents which are submitted together with this report</v>
      </c>
      <c r="D537" s="407" t="s">
        <v>860</v>
      </c>
    </row>
    <row r="538" spans="1:4" ht="22.5" x14ac:dyDescent="0.25">
      <c r="A538" s="468">
        <v>537</v>
      </c>
      <c r="B538" s="435" t="s">
        <v>1662</v>
      </c>
      <c r="C538" s="435" t="str">
        <f>INDEX([2]Translations!$B:$B,MATCH(A538,[2]Translations!$A:$A,0))</f>
        <v>Please provide file name(s) (if in an electronic format) or document reference number(s) (if hard copy) below:</v>
      </c>
      <c r="D538" s="407" t="s">
        <v>861</v>
      </c>
    </row>
    <row r="539" spans="1:4" x14ac:dyDescent="0.25">
      <c r="A539" s="468">
        <v>538</v>
      </c>
      <c r="B539" s="397" t="s">
        <v>1663</v>
      </c>
      <c r="C539" s="397" t="str">
        <f>INDEX([2]Translations!$B:$B,MATCH(A539,[2]Translations!$A:$A,0))</f>
        <v>File name/Reference</v>
      </c>
      <c r="D539" s="407" t="s">
        <v>862</v>
      </c>
    </row>
    <row r="540" spans="1:4" x14ac:dyDescent="0.25">
      <c r="A540" s="468">
        <v>539</v>
      </c>
      <c r="B540" s="397" t="s">
        <v>1664</v>
      </c>
      <c r="C540" s="397" t="str">
        <f>INDEX([2]Translations!$B:$B,MATCH(A540,[2]Translations!$A:$A,0))</f>
        <v>Document description</v>
      </c>
      <c r="D540" s="407" t="s">
        <v>863</v>
      </c>
    </row>
    <row r="541" spans="1:4" ht="15.75" x14ac:dyDescent="0.25">
      <c r="A541" s="468">
        <v>540</v>
      </c>
      <c r="B541" s="456" t="s">
        <v>1665</v>
      </c>
      <c r="C541" s="599" t="str">
        <f>INDEX([2]Translations!$B:$B,MATCH(A541,[2]Translations!$A:$A,0))</f>
        <v>Free space for all kinds of supplemental information</v>
      </c>
      <c r="D541" s="407" t="s">
        <v>864</v>
      </c>
    </row>
    <row r="542" spans="1:4" ht="45" x14ac:dyDescent="0.25">
      <c r="A542" s="468">
        <v>541</v>
      </c>
      <c r="B542" s="560" t="s">
        <v>1666</v>
      </c>
      <c r="C542" s="632" t="str">
        <f>INDEX([2]Translations!$B:$B,MATCH(A542,[2]Translations!$A:$A,0))</f>
        <v>In space below you can enter all information which was not suitable for input in other sheets and which you consider important for the competent authority</v>
      </c>
      <c r="D542" s="407" t="s">
        <v>865</v>
      </c>
    </row>
    <row r="543" spans="1:4" x14ac:dyDescent="0.2">
      <c r="A543" s="468">
        <v>542</v>
      </c>
      <c r="B543" s="458" t="s">
        <v>1667</v>
      </c>
      <c r="C543" s="458" t="str">
        <f>INDEX([2]Translations!$B:$B,MATCH(A543,[2]Translations!$A:$A,0))</f>
        <v>Name</v>
      </c>
      <c r="D543" s="407" t="s">
        <v>866</v>
      </c>
    </row>
    <row r="544" spans="1:4" x14ac:dyDescent="0.2">
      <c r="A544" s="468">
        <v>543</v>
      </c>
      <c r="B544" s="458" t="s">
        <v>1668</v>
      </c>
      <c r="C544" s="458" t="str">
        <f>INDEX([2]Translations!$B:$B,MATCH(A544,[2]Translations!$A:$A,0))</f>
        <v>Constant</v>
      </c>
      <c r="D544" s="407" t="s">
        <v>867</v>
      </c>
    </row>
    <row r="545" spans="1:4" x14ac:dyDescent="0.2">
      <c r="A545" s="468">
        <v>544</v>
      </c>
      <c r="B545" s="458" t="s">
        <v>1669</v>
      </c>
      <c r="C545" s="458" t="str">
        <f>INDEX([2]Translations!$B:$B,MATCH(A545,[2]Translations!$A:$A,0))</f>
        <v>Further constants</v>
      </c>
      <c r="D545" s="407" t="s">
        <v>868</v>
      </c>
    </row>
    <row r="546" spans="1:4" x14ac:dyDescent="0.2">
      <c r="A546" s="468">
        <v>545</v>
      </c>
      <c r="B546" s="459" t="s">
        <v>1670</v>
      </c>
      <c r="C546" s="459" t="str">
        <f>INDEX([2]Translations!$B:$B,MATCH(A546,[2]Translations!$A:$A,0))</f>
        <v>N.A.</v>
      </c>
      <c r="D546" s="407" t="s">
        <v>869</v>
      </c>
    </row>
    <row r="547" spans="1:4" x14ac:dyDescent="0.2">
      <c r="A547" s="468">
        <v>546</v>
      </c>
      <c r="B547" s="459" t="s">
        <v>1671</v>
      </c>
      <c r="C547" s="459" t="str">
        <f>INDEX([2]Translations!$B:$B,MATCH(A547,[2]Translations!$A:$A,0))</f>
        <v>submitted to verifier</v>
      </c>
      <c r="D547" s="407" t="s">
        <v>870</v>
      </c>
    </row>
    <row r="548" spans="1:4" x14ac:dyDescent="0.2">
      <c r="A548" s="468">
        <v>547</v>
      </c>
      <c r="B548" s="459" t="s">
        <v>1672</v>
      </c>
      <c r="C548" s="459" t="str">
        <f>INDEX([2]Translations!$B:$B,MATCH(A548,[2]Translations!$A:$A,0))</f>
        <v>assessed by verifier</v>
      </c>
      <c r="D548" s="407" t="s">
        <v>871</v>
      </c>
    </row>
    <row r="549" spans="1:4" x14ac:dyDescent="0.2">
      <c r="A549" s="468">
        <v>548</v>
      </c>
      <c r="B549" s="459" t="s">
        <v>1673</v>
      </c>
      <c r="C549" s="459" t="str">
        <f>INDEX([2]Translations!$B:$B,MATCH(A549,[2]Translations!$A:$A,0))</f>
        <v>submitted to competent authority</v>
      </c>
      <c r="D549" s="407" t="s">
        <v>872</v>
      </c>
    </row>
    <row r="550" spans="1:4" x14ac:dyDescent="0.2">
      <c r="A550" s="468">
        <v>549</v>
      </c>
      <c r="B550" s="459" t="s">
        <v>1674</v>
      </c>
      <c r="C550" s="459" t="str">
        <f>INDEX([2]Translations!$B:$B,MATCH(A550,[2]Translations!$A:$A,0))</f>
        <v>returned with remarks</v>
      </c>
      <c r="D550" s="407" t="s">
        <v>873</v>
      </c>
    </row>
    <row r="551" spans="1:4" x14ac:dyDescent="0.2">
      <c r="A551" s="468">
        <v>550</v>
      </c>
      <c r="B551" s="459" t="s">
        <v>1675</v>
      </c>
      <c r="C551" s="459" t="str">
        <f>INDEX([2]Translations!$B:$B,MATCH(A551,[2]Translations!$A:$A,0))</f>
        <v>approved by competent authority</v>
      </c>
      <c r="D551" s="407" t="s">
        <v>874</v>
      </c>
    </row>
    <row r="552" spans="1:4" x14ac:dyDescent="0.2">
      <c r="A552" s="468">
        <v>551</v>
      </c>
      <c r="B552" s="459" t="s">
        <v>1676</v>
      </c>
      <c r="C552" s="459" t="str">
        <f>INDEX([2]Translations!$B:$B,MATCH(A552,[2]Translations!$A:$A,0))</f>
        <v>working draft</v>
      </c>
      <c r="D552" s="407" t="s">
        <v>875</v>
      </c>
    </row>
    <row r="553" spans="1:4" x14ac:dyDescent="0.2">
      <c r="A553" s="468">
        <v>552</v>
      </c>
      <c r="B553" s="459" t="s">
        <v>1677</v>
      </c>
      <c r="C553" s="459" t="str">
        <f>INDEX([2]Translations!$B:$B,MATCH(A553,[2]Translations!$A:$A,0))</f>
        <v>The operator of this installation confirms that this report may be used by the competent authority and the European Commission.</v>
      </c>
      <c r="D553" s="407" t="s">
        <v>876</v>
      </c>
    </row>
    <row r="554" spans="1:4" x14ac:dyDescent="0.2">
      <c r="A554" s="468">
        <v>553</v>
      </c>
      <c r="B554" s="459" t="s">
        <v>1678</v>
      </c>
      <c r="C554" s="459" t="str">
        <f>INDEX([2]Translations!$B:$B,MATCH(A554,[2]Translations!$A:$A,0))</f>
        <v>Austria</v>
      </c>
      <c r="D554" s="407" t="s">
        <v>1105</v>
      </c>
    </row>
    <row r="555" spans="1:4" x14ac:dyDescent="0.2">
      <c r="A555" s="468">
        <v>554</v>
      </c>
      <c r="B555" s="459" t="s">
        <v>1679</v>
      </c>
      <c r="C555" s="459" t="str">
        <f>INDEX([2]Translations!$B:$B,MATCH(A555,[2]Translations!$A:$A,0))</f>
        <v>Belgium</v>
      </c>
      <c r="D555" s="407" t="s">
        <v>1106</v>
      </c>
    </row>
    <row r="556" spans="1:4" x14ac:dyDescent="0.2">
      <c r="A556" s="468">
        <v>555</v>
      </c>
      <c r="B556" s="459" t="s">
        <v>1680</v>
      </c>
      <c r="C556" s="459" t="str">
        <f>INDEX([2]Translations!$B:$B,MATCH(A556,[2]Translations!$A:$A,0))</f>
        <v>Bulgaria</v>
      </c>
      <c r="D556" s="407" t="s">
        <v>1107</v>
      </c>
    </row>
    <row r="557" spans="1:4" x14ac:dyDescent="0.2">
      <c r="A557" s="468">
        <v>556</v>
      </c>
      <c r="B557" s="459" t="s">
        <v>1681</v>
      </c>
      <c r="C557" s="459" t="str">
        <f>INDEX([2]Translations!$B:$B,MATCH(A557,[2]Translations!$A:$A,0))</f>
        <v>Cyprus</v>
      </c>
      <c r="D557" s="407" t="s">
        <v>1109</v>
      </c>
    </row>
    <row r="558" spans="1:4" x14ac:dyDescent="0.2">
      <c r="A558" s="468">
        <v>557</v>
      </c>
      <c r="B558" s="460" t="s">
        <v>1682</v>
      </c>
      <c r="C558" s="460" t="str">
        <f>INDEX([2]Translations!$B:$B,MATCH(A558,[2]Translations!$A:$A,0))</f>
        <v>Croatia</v>
      </c>
      <c r="D558" s="407" t="s">
        <v>1108</v>
      </c>
    </row>
    <row r="559" spans="1:4" x14ac:dyDescent="0.2">
      <c r="A559" s="468">
        <v>558</v>
      </c>
      <c r="B559" s="459" t="s">
        <v>1683</v>
      </c>
      <c r="C559" s="459" t="str">
        <f>INDEX([2]Translations!$B:$B,MATCH(A559,[2]Translations!$A:$A,0))</f>
        <v>Czech Republic</v>
      </c>
      <c r="D559" s="407" t="s">
        <v>1110</v>
      </c>
    </row>
    <row r="560" spans="1:4" x14ac:dyDescent="0.2">
      <c r="A560" s="468">
        <v>559</v>
      </c>
      <c r="B560" s="459" t="s">
        <v>1684</v>
      </c>
      <c r="C560" s="459" t="str">
        <f>INDEX([2]Translations!$B:$B,MATCH(A560,[2]Translations!$A:$A,0))</f>
        <v>Denmark</v>
      </c>
      <c r="D560" s="407" t="s">
        <v>1111</v>
      </c>
    </row>
    <row r="561" spans="1:4" x14ac:dyDescent="0.2">
      <c r="A561" s="468">
        <v>560</v>
      </c>
      <c r="B561" s="459" t="s">
        <v>1685</v>
      </c>
      <c r="C561" s="459" t="str">
        <f>INDEX([2]Translations!$B:$B,MATCH(A561,[2]Translations!$A:$A,0))</f>
        <v>Estonia</v>
      </c>
      <c r="D561" s="407" t="s">
        <v>1112</v>
      </c>
    </row>
    <row r="562" spans="1:4" x14ac:dyDescent="0.2">
      <c r="A562" s="468">
        <v>561</v>
      </c>
      <c r="B562" s="459" t="s">
        <v>1686</v>
      </c>
      <c r="C562" s="459" t="str">
        <f>INDEX([2]Translations!$B:$B,MATCH(A562,[2]Translations!$A:$A,0))</f>
        <v>Finland</v>
      </c>
      <c r="D562" s="407" t="s">
        <v>1113</v>
      </c>
    </row>
    <row r="563" spans="1:4" x14ac:dyDescent="0.2">
      <c r="A563" s="468">
        <v>562</v>
      </c>
      <c r="B563" s="459" t="s">
        <v>1687</v>
      </c>
      <c r="C563" s="459" t="str">
        <f>INDEX([2]Translations!$B:$B,MATCH(A563,[2]Translations!$A:$A,0))</f>
        <v>France</v>
      </c>
      <c r="D563" s="407" t="s">
        <v>1114</v>
      </c>
    </row>
    <row r="564" spans="1:4" x14ac:dyDescent="0.2">
      <c r="A564" s="468">
        <v>563</v>
      </c>
      <c r="B564" s="459" t="s">
        <v>1688</v>
      </c>
      <c r="C564" s="459" t="str">
        <f>INDEX([2]Translations!$B:$B,MATCH(A564,[2]Translations!$A:$A,0))</f>
        <v>Germany</v>
      </c>
      <c r="D564" s="407" t="s">
        <v>1115</v>
      </c>
    </row>
    <row r="565" spans="1:4" x14ac:dyDescent="0.2">
      <c r="A565" s="468">
        <v>564</v>
      </c>
      <c r="B565" s="459" t="s">
        <v>1689</v>
      </c>
      <c r="C565" s="459" t="str">
        <f>INDEX([2]Translations!$B:$B,MATCH(A565,[2]Translations!$A:$A,0))</f>
        <v>Greece</v>
      </c>
      <c r="D565" s="407" t="s">
        <v>1116</v>
      </c>
    </row>
    <row r="566" spans="1:4" x14ac:dyDescent="0.2">
      <c r="A566" s="468">
        <v>565</v>
      </c>
      <c r="B566" s="459" t="s">
        <v>1690</v>
      </c>
      <c r="C566" s="459" t="str">
        <f>INDEX([2]Translations!$B:$B,MATCH(A566,[2]Translations!$A:$A,0))</f>
        <v>Hungary</v>
      </c>
      <c r="D566" s="407" t="s">
        <v>1117</v>
      </c>
    </row>
    <row r="567" spans="1:4" x14ac:dyDescent="0.2">
      <c r="A567" s="468">
        <v>566</v>
      </c>
      <c r="B567" s="459" t="s">
        <v>1691</v>
      </c>
      <c r="C567" s="459" t="str">
        <f>INDEX([2]Translations!$B:$B,MATCH(A567,[2]Translations!$A:$A,0))</f>
        <v>Iceland</v>
      </c>
      <c r="D567" s="407" t="s">
        <v>1118</v>
      </c>
    </row>
    <row r="568" spans="1:4" x14ac:dyDescent="0.2">
      <c r="A568" s="468">
        <v>567</v>
      </c>
      <c r="B568" s="459" t="s">
        <v>1692</v>
      </c>
      <c r="C568" s="459" t="str">
        <f>INDEX([2]Translations!$B:$B,MATCH(A568,[2]Translations!$A:$A,0))</f>
        <v>Ireland</v>
      </c>
      <c r="D568" s="407" t="s">
        <v>1119</v>
      </c>
    </row>
    <row r="569" spans="1:4" x14ac:dyDescent="0.2">
      <c r="A569" s="468">
        <v>568</v>
      </c>
      <c r="B569" s="459" t="s">
        <v>1693</v>
      </c>
      <c r="C569" s="459" t="str">
        <f>INDEX([2]Translations!$B:$B,MATCH(A569,[2]Translations!$A:$A,0))</f>
        <v>Italy</v>
      </c>
      <c r="D569" s="407" t="s">
        <v>1120</v>
      </c>
    </row>
    <row r="570" spans="1:4" x14ac:dyDescent="0.2">
      <c r="A570" s="468">
        <v>569</v>
      </c>
      <c r="B570" s="459" t="s">
        <v>1694</v>
      </c>
      <c r="C570" s="459" t="str">
        <f>INDEX([2]Translations!$B:$B,MATCH(A570,[2]Translations!$A:$A,0))</f>
        <v>Latvia</v>
      </c>
      <c r="D570" s="407" t="s">
        <v>1121</v>
      </c>
    </row>
    <row r="571" spans="1:4" x14ac:dyDescent="0.2">
      <c r="A571" s="468">
        <v>570</v>
      </c>
      <c r="B571" s="459" t="s">
        <v>1695</v>
      </c>
      <c r="C571" s="459" t="str">
        <f>INDEX([2]Translations!$B:$B,MATCH(A571,[2]Translations!$A:$A,0))</f>
        <v>Liechtenstein</v>
      </c>
      <c r="D571" s="407" t="s">
        <v>1122</v>
      </c>
    </row>
    <row r="572" spans="1:4" x14ac:dyDescent="0.2">
      <c r="A572" s="468">
        <v>571</v>
      </c>
      <c r="B572" s="459" t="s">
        <v>1696</v>
      </c>
      <c r="C572" s="459" t="str">
        <f>INDEX([2]Translations!$B:$B,MATCH(A572,[2]Translations!$A:$A,0))</f>
        <v>Lithuania</v>
      </c>
      <c r="D572" s="407" t="s">
        <v>1123</v>
      </c>
    </row>
    <row r="573" spans="1:4" x14ac:dyDescent="0.2">
      <c r="A573" s="468">
        <v>572</v>
      </c>
      <c r="B573" s="459" t="s">
        <v>1697</v>
      </c>
      <c r="C573" s="459" t="str">
        <f>INDEX([2]Translations!$B:$B,MATCH(A573,[2]Translations!$A:$A,0))</f>
        <v>Luxembourg</v>
      </c>
      <c r="D573" s="407" t="s">
        <v>1124</v>
      </c>
    </row>
    <row r="574" spans="1:4" x14ac:dyDescent="0.2">
      <c r="A574" s="468">
        <v>573</v>
      </c>
      <c r="B574" s="459" t="s">
        <v>58</v>
      </c>
      <c r="C574" s="459" t="str">
        <f>INDEX([2]Translations!$B:$B,MATCH(A574,[2]Translations!$A:$A,0))</f>
        <v>Malta</v>
      </c>
      <c r="D574" s="407" t="s">
        <v>1125</v>
      </c>
    </row>
    <row r="575" spans="1:4" x14ac:dyDescent="0.2">
      <c r="A575" s="468">
        <v>574</v>
      </c>
      <c r="B575" s="459" t="s">
        <v>1698</v>
      </c>
      <c r="C575" s="459" t="str">
        <f>INDEX([2]Translations!$B:$B,MATCH(A575,[2]Translations!$A:$A,0))</f>
        <v>Netherlands</v>
      </c>
      <c r="D575" s="407" t="s">
        <v>1126</v>
      </c>
    </row>
    <row r="576" spans="1:4" x14ac:dyDescent="0.2">
      <c r="A576" s="468">
        <v>575</v>
      </c>
      <c r="B576" s="459" t="s">
        <v>1699</v>
      </c>
      <c r="C576" s="459" t="str">
        <f>INDEX([2]Translations!$B:$B,MATCH(A576,[2]Translations!$A:$A,0))</f>
        <v>Norway</v>
      </c>
      <c r="D576" s="407" t="s">
        <v>1127</v>
      </c>
    </row>
    <row r="577" spans="1:4" x14ac:dyDescent="0.2">
      <c r="A577" s="468">
        <v>576</v>
      </c>
      <c r="B577" s="459" t="s">
        <v>1700</v>
      </c>
      <c r="C577" s="459" t="str">
        <f>INDEX([2]Translations!$B:$B,MATCH(A577,[2]Translations!$A:$A,0))</f>
        <v>Poland</v>
      </c>
      <c r="D577" s="407" t="s">
        <v>1128</v>
      </c>
    </row>
    <row r="578" spans="1:4" x14ac:dyDescent="0.2">
      <c r="A578" s="468">
        <v>577</v>
      </c>
      <c r="B578" s="459" t="s">
        <v>1701</v>
      </c>
      <c r="C578" s="459" t="str">
        <f>INDEX([2]Translations!$B:$B,MATCH(A578,[2]Translations!$A:$A,0))</f>
        <v>Portugal</v>
      </c>
      <c r="D578" s="407" t="s">
        <v>1129</v>
      </c>
    </row>
    <row r="579" spans="1:4" x14ac:dyDescent="0.2">
      <c r="A579" s="468">
        <v>578</v>
      </c>
      <c r="B579" s="459" t="s">
        <v>1702</v>
      </c>
      <c r="C579" s="459" t="str">
        <f>INDEX([2]Translations!$B:$B,MATCH(A579,[2]Translations!$A:$A,0))</f>
        <v>Romania</v>
      </c>
      <c r="D579" s="407" t="s">
        <v>1130</v>
      </c>
    </row>
    <row r="580" spans="1:4" x14ac:dyDescent="0.2">
      <c r="A580" s="468">
        <v>579</v>
      </c>
      <c r="B580" s="459" t="s">
        <v>1703</v>
      </c>
      <c r="C580" s="459" t="str">
        <f>INDEX([2]Translations!$B:$B,MATCH(A580,[2]Translations!$A:$A,0))</f>
        <v>Slovakia</v>
      </c>
      <c r="D580" s="407" t="s">
        <v>1131</v>
      </c>
    </row>
    <row r="581" spans="1:4" x14ac:dyDescent="0.2">
      <c r="A581" s="468">
        <v>580</v>
      </c>
      <c r="B581" s="459" t="s">
        <v>1704</v>
      </c>
      <c r="C581" s="459" t="str">
        <f>INDEX([2]Translations!$B:$B,MATCH(A581,[2]Translations!$A:$A,0))</f>
        <v>Slovenia</v>
      </c>
      <c r="D581" s="407" t="s">
        <v>1132</v>
      </c>
    </row>
    <row r="582" spans="1:4" x14ac:dyDescent="0.2">
      <c r="A582" s="468">
        <v>581</v>
      </c>
      <c r="B582" s="459" t="s">
        <v>1705</v>
      </c>
      <c r="C582" s="459" t="str">
        <f>INDEX([2]Translations!$B:$B,MATCH(A582,[2]Translations!$A:$A,0))</f>
        <v>Spain</v>
      </c>
      <c r="D582" s="407" t="s">
        <v>1133</v>
      </c>
    </row>
    <row r="583" spans="1:4" x14ac:dyDescent="0.2">
      <c r="A583" s="468">
        <v>582</v>
      </c>
      <c r="B583" s="459" t="s">
        <v>1706</v>
      </c>
      <c r="C583" s="459" t="str">
        <f>INDEX([2]Translations!$B:$B,MATCH(A583,[2]Translations!$A:$A,0))</f>
        <v>Sweden</v>
      </c>
      <c r="D583" s="407" t="s">
        <v>1134</v>
      </c>
    </row>
    <row r="584" spans="1:4" x14ac:dyDescent="0.2">
      <c r="A584" s="468">
        <v>583</v>
      </c>
      <c r="B584" s="459" t="s">
        <v>1707</v>
      </c>
      <c r="C584" s="459" t="str">
        <f>INDEX([2]Translations!$B:$B,MATCH(A584,[2]Translations!$A:$A,0))</f>
        <v>United Kingdom</v>
      </c>
      <c r="D584" s="407" t="s">
        <v>1135</v>
      </c>
    </row>
    <row r="585" spans="1:4" x14ac:dyDescent="0.2">
      <c r="A585" s="468">
        <v>584</v>
      </c>
      <c r="B585" s="462" t="s">
        <v>1708</v>
      </c>
      <c r="C585" s="462" t="str">
        <f>INDEX([2]Translations!$B:$B,MATCH(A585,[2]Translations!$A:$A,0))</f>
        <v>Fuel</v>
      </c>
      <c r="D585" s="407" t="s">
        <v>877</v>
      </c>
    </row>
    <row r="586" spans="1:4" x14ac:dyDescent="0.2">
      <c r="A586" s="468">
        <v>585</v>
      </c>
      <c r="B586" s="462" t="s">
        <v>1709</v>
      </c>
      <c r="C586" s="462" t="str">
        <f>INDEX([2]Translations!$B:$B,MATCH(A586,[2]Translations!$A:$A,0))</f>
        <v>Benchmark</v>
      </c>
      <c r="D586" s="407" t="s">
        <v>878</v>
      </c>
    </row>
    <row r="587" spans="1:4" x14ac:dyDescent="0.2">
      <c r="A587" s="468">
        <v>586</v>
      </c>
      <c r="B587" s="462" t="s">
        <v>1710</v>
      </c>
      <c r="C587" s="462" t="str">
        <f>INDEX([2]Translations!$B:$B,MATCH(A587,[2]Translations!$A:$A,0))</f>
        <v>Transferred or stored emissions</v>
      </c>
      <c r="D587" s="407" t="s">
        <v>879</v>
      </c>
    </row>
    <row r="588" spans="1:4" x14ac:dyDescent="0.2">
      <c r="A588" s="468">
        <v>587</v>
      </c>
      <c r="B588" s="462" t="s">
        <v>1711</v>
      </c>
      <c r="C588" s="462" t="str">
        <f>INDEX([2]Translations!$B:$B,MATCH(A588,[2]Translations!$A:$A,0))</f>
        <v>Sub-installation with product benchmark</v>
      </c>
      <c r="D588" s="407" t="s">
        <v>880</v>
      </c>
    </row>
    <row r="589" spans="1:4" x14ac:dyDescent="0.2">
      <c r="A589" s="468">
        <v>588</v>
      </c>
      <c r="B589" s="462" t="s">
        <v>1712</v>
      </c>
      <c r="C589" s="462" t="str">
        <f>INDEX([2]Translations!$B:$B,MATCH(A589,[2]Translations!$A:$A,0))</f>
        <v>Fall-Back Sub-installation</v>
      </c>
      <c r="D589" s="407" t="s">
        <v>881</v>
      </c>
    </row>
    <row r="590" spans="1:4" x14ac:dyDescent="0.2">
      <c r="A590" s="468">
        <v>589</v>
      </c>
      <c r="B590" s="462" t="s">
        <v>1713</v>
      </c>
      <c r="C590" s="462" t="str">
        <f>INDEX([2]Translations!$B:$B,MATCH(A590,[2]Translations!$A:$A,0))</f>
        <v>year</v>
      </c>
      <c r="D590" s="407" t="s">
        <v>882</v>
      </c>
    </row>
    <row r="591" spans="1:4" x14ac:dyDescent="0.2">
      <c r="A591" s="468">
        <v>590</v>
      </c>
      <c r="B591" s="462" t="s">
        <v>1714</v>
      </c>
      <c r="C591" s="462" t="str">
        <f>INDEX([2]Translations!$B:$B,MATCH(A591,[2]Translations!$A:$A,0))</f>
        <v>tonnes</v>
      </c>
      <c r="D591" s="407" t="s">
        <v>1051</v>
      </c>
    </row>
    <row r="592" spans="1:4" x14ac:dyDescent="0.2">
      <c r="A592" s="468">
        <v>591</v>
      </c>
      <c r="B592" s="462" t="s">
        <v>1715</v>
      </c>
      <c r="C592" s="462" t="str">
        <f>INDEX([2]Translations!$B:$B,MATCH(A592,[2]Translations!$A:$A,0))</f>
        <v>TJ / year</v>
      </c>
      <c r="D592" s="407" t="s">
        <v>883</v>
      </c>
    </row>
    <row r="593" spans="1:4" x14ac:dyDescent="0.2">
      <c r="A593" s="468">
        <v>592</v>
      </c>
      <c r="B593" s="462" t="s">
        <v>1716</v>
      </c>
      <c r="C593" s="462" t="str">
        <f>INDEX([2]Translations!$B:$B,MATCH(A593,[2]Translations!$A:$A,0))</f>
        <v>MWh / year</v>
      </c>
      <c r="D593" s="407" t="s">
        <v>884</v>
      </c>
    </row>
    <row r="594" spans="1:4" x14ac:dyDescent="0.2">
      <c r="A594" s="468">
        <v>593</v>
      </c>
      <c r="B594" s="462" t="s">
        <v>1717</v>
      </c>
      <c r="C594" s="462" t="str">
        <f>INDEX([2]Translations!$B:$B,MATCH(A594,[2]Translations!$A:$A,0))</f>
        <v>t / year</v>
      </c>
      <c r="D594" s="407" t="s">
        <v>885</v>
      </c>
    </row>
    <row r="595" spans="1:4" x14ac:dyDescent="0.2">
      <c r="A595" s="468">
        <v>594</v>
      </c>
      <c r="B595" s="462" t="s">
        <v>1718</v>
      </c>
      <c r="C595" s="462" t="str">
        <f>INDEX([2]Translations!$B:$B,MATCH(A595,[2]Translations!$A:$A,0))</f>
        <v>tonnes per day</v>
      </c>
      <c r="D595" s="407" t="s">
        <v>886</v>
      </c>
    </row>
    <row r="596" spans="1:4" x14ac:dyDescent="0.2">
      <c r="A596" s="468">
        <v>595</v>
      </c>
      <c r="B596" s="459" t="s">
        <v>141</v>
      </c>
      <c r="C596" s="459" t="str">
        <f>INDEX([2]Translations!$B:$B,MATCH(A596,[2]Translations!$A:$A,0))</f>
        <v>MW (th)</v>
      </c>
      <c r="D596" s="407" t="s">
        <v>887</v>
      </c>
    </row>
    <row r="597" spans="1:4" x14ac:dyDescent="0.2">
      <c r="A597" s="468">
        <v>596</v>
      </c>
      <c r="B597" s="462" t="s">
        <v>1719</v>
      </c>
      <c r="C597" s="462" t="str">
        <f>INDEX([2]Translations!$B:$B,MATCH(A597,[2]Translations!$A:$A,0))</f>
        <v>Import</v>
      </c>
      <c r="D597" s="407" t="s">
        <v>913</v>
      </c>
    </row>
    <row r="598" spans="1:4" x14ac:dyDescent="0.2">
      <c r="A598" s="468">
        <v>597</v>
      </c>
      <c r="B598" s="459" t="s">
        <v>1720</v>
      </c>
      <c r="C598" s="459" t="str">
        <f>INDEX([2]Translations!$B:$B,MATCH(A598,[2]Translations!$A:$A,0))</f>
        <v>Export</v>
      </c>
      <c r="D598" s="407" t="s">
        <v>914</v>
      </c>
    </row>
    <row r="599" spans="1:4" x14ac:dyDescent="0.2">
      <c r="A599" s="468">
        <v>598</v>
      </c>
      <c r="B599" s="459" t="s">
        <v>1721</v>
      </c>
      <c r="C599" s="459" t="str">
        <f>INDEX([2]Translations!$B:$B,MATCH(A599,[2]Translations!$A:$A,0))</f>
        <v>Intermediate products</v>
      </c>
      <c r="D599" s="407" t="s">
        <v>910</v>
      </c>
    </row>
    <row r="600" spans="1:4" x14ac:dyDescent="0.2">
      <c r="A600" s="468">
        <v>599</v>
      </c>
      <c r="B600" s="459" t="s">
        <v>144</v>
      </c>
      <c r="C600" s="459" t="str">
        <f>INDEX([2]Translations!$B:$B,MATCH(A600,[2]Translations!$A:$A,0))</f>
        <v>CCU</v>
      </c>
      <c r="D600" s="407" t="s">
        <v>889</v>
      </c>
    </row>
    <row r="601" spans="1:4" x14ac:dyDescent="0.2">
      <c r="A601" s="468">
        <v>600</v>
      </c>
      <c r="B601" s="459" t="s">
        <v>145</v>
      </c>
      <c r="C601" s="459" t="str">
        <f>INDEX([2]Translations!$B:$B,MATCH(A601,[2]Translations!$A:$A,0))</f>
        <v>CCS</v>
      </c>
      <c r="D601" s="407" t="s">
        <v>890</v>
      </c>
    </row>
    <row r="602" spans="1:4" x14ac:dyDescent="0.2">
      <c r="A602" s="468">
        <v>601</v>
      </c>
      <c r="B602" s="459" t="s">
        <v>1722</v>
      </c>
      <c r="C602" s="459" t="str">
        <f>INDEX([2]Translations!$B:$B,MATCH(A602,[2]Translations!$A:$A,0))</f>
        <v>Heat from Nitric acid production</v>
      </c>
      <c r="D602" s="407" t="s">
        <v>891</v>
      </c>
    </row>
    <row r="603" spans="1:4" x14ac:dyDescent="0.2">
      <c r="A603" s="468">
        <v>602</v>
      </c>
      <c r="B603" s="462" t="s">
        <v>1723</v>
      </c>
      <c r="C603" s="462" t="str">
        <f>INDEX([2]Translations!$B:$B,MATCH(A603,[2]Translations!$A:$A,0))</f>
        <v>Uncertainty assessment</v>
      </c>
      <c r="D603" s="407" t="s">
        <v>892</v>
      </c>
    </row>
    <row r="604" spans="1:4" x14ac:dyDescent="0.2">
      <c r="A604" s="468">
        <v>603</v>
      </c>
      <c r="B604" s="462" t="s">
        <v>1724</v>
      </c>
      <c r="C604" s="462" t="str">
        <f>INDEX([2]Translations!$B:$B,MATCH(A604,[2]Translations!$A:$A,0))</f>
        <v>Technically infeasible</v>
      </c>
      <c r="D604" s="407" t="s">
        <v>893</v>
      </c>
    </row>
    <row r="605" spans="1:4" x14ac:dyDescent="0.2">
      <c r="A605" s="468">
        <v>604</v>
      </c>
      <c r="B605" s="459" t="s">
        <v>1725</v>
      </c>
      <c r="C605" s="459" t="str">
        <f>INDEX([2]Translations!$B:$B,MATCH(A605,[2]Translations!$A:$A,0))</f>
        <v>Unreasonable costs</v>
      </c>
      <c r="D605" s="407" t="s">
        <v>894</v>
      </c>
    </row>
    <row r="606" spans="1:4" x14ac:dyDescent="0.25">
      <c r="A606" s="468">
        <v>605</v>
      </c>
      <c r="B606" s="461" t="s">
        <v>1726</v>
      </c>
      <c r="C606" s="461" t="str">
        <f>INDEX([2]Translations!$B:$B,MATCH(A606,[2]Translations!$A:$A,0))</f>
        <v>Activity missing (A.I.4.a)!</v>
      </c>
      <c r="D606" s="407" t="s">
        <v>895</v>
      </c>
    </row>
    <row r="607" spans="1:4" x14ac:dyDescent="0.25">
      <c r="A607" s="468">
        <v>606</v>
      </c>
      <c r="B607" s="461" t="s">
        <v>1727</v>
      </c>
      <c r="C607" s="461" t="str">
        <f>INDEX([2]Translations!$B:$B,MATCH(A607,[2]Translations!$A:$A,0))</f>
        <v>Click here to return to sheet F_ProductBM</v>
      </c>
      <c r="D607" s="407" t="s">
        <v>896</v>
      </c>
    </row>
    <row r="608" spans="1:4" x14ac:dyDescent="0.2">
      <c r="A608" s="468">
        <v>607</v>
      </c>
      <c r="B608" s="459" t="s">
        <v>1728</v>
      </c>
      <c r="C608" s="459" t="str">
        <f>INDEX([2]Translations!$B:$B,MATCH(A608,[2]Translations!$A:$A,0))</f>
        <v>relevant</v>
      </c>
      <c r="D608" s="407" t="s">
        <v>897</v>
      </c>
    </row>
    <row r="609" spans="1:4" x14ac:dyDescent="0.2">
      <c r="A609" s="468">
        <v>608</v>
      </c>
      <c r="B609" s="459" t="s">
        <v>1729</v>
      </c>
      <c r="C609" s="459" t="str">
        <f>INDEX([2]Translations!$B:$B,MATCH(A609,[2]Translations!$A:$A,0))</f>
        <v>not relevant</v>
      </c>
      <c r="D609" s="407" t="s">
        <v>898</v>
      </c>
    </row>
    <row r="610" spans="1:4" x14ac:dyDescent="0.25">
      <c r="A610" s="468">
        <v>609</v>
      </c>
      <c r="B610" s="461" t="s">
        <v>1730</v>
      </c>
      <c r="C610" s="461" t="str">
        <f>INDEX([2]Translations!$B:$B,MATCH(A610,[2]Translations!$A:$A,0))</f>
        <v>Please enter data in this section!</v>
      </c>
      <c r="D610" s="407" t="s">
        <v>899</v>
      </c>
    </row>
    <row r="611" spans="1:4" x14ac:dyDescent="0.2">
      <c r="A611" s="468">
        <v>610</v>
      </c>
      <c r="B611" s="459" t="s">
        <v>1731</v>
      </c>
      <c r="C611" s="459" t="str">
        <f>INDEX([2]Translations!$B:$B,MATCH(A611,[2]Translations!$A:$A,0))</f>
        <v>The list of aspects this description should cover can be found at the top of this sheet!</v>
      </c>
      <c r="D611" s="407" t="s">
        <v>900</v>
      </c>
    </row>
    <row r="612" spans="1:4" x14ac:dyDescent="0.25">
      <c r="A612" s="468">
        <v>611</v>
      </c>
      <c r="B612" s="461" t="s">
        <v>1732</v>
      </c>
      <c r="C612" s="461" t="str">
        <f>INDEX([2]Translations!$B:$B,MATCH(A612,[2]Translations!$A:$A,0))</f>
        <v>Please continue with the next points below</v>
      </c>
      <c r="D612" s="407" t="s">
        <v>901</v>
      </c>
    </row>
    <row r="613" spans="1:4" x14ac:dyDescent="0.25">
      <c r="A613" s="468">
        <v>612</v>
      </c>
      <c r="B613" s="461" t="s">
        <v>1733</v>
      </c>
      <c r="C613" s="461" t="str">
        <f>INDEX([2]Translations!$B:$B,MATCH(A613,[2]Translations!$A:$A,0))</f>
        <v xml:space="preserve">Detailed instructions for data entries in this tool can be found at the first copy of this tool. </v>
      </c>
      <c r="D613" s="407" t="s">
        <v>902</v>
      </c>
    </row>
    <row r="614" spans="1:4" x14ac:dyDescent="0.2">
      <c r="A614" s="468">
        <v>613</v>
      </c>
      <c r="B614" s="462" t="s">
        <v>1734</v>
      </c>
      <c r="C614" s="462" t="str">
        <f>INDEX([2]Translations!$B:$B,MATCH(A614,[2]Translations!$A:$A,0))</f>
        <v>Please proceed to the next sub-installation!</v>
      </c>
      <c r="D614" s="407" t="s">
        <v>903</v>
      </c>
    </row>
    <row r="615" spans="1:4" x14ac:dyDescent="0.2">
      <c r="A615" s="468">
        <v>614</v>
      </c>
      <c r="B615" s="463" t="s">
        <v>1735</v>
      </c>
      <c r="C615" s="463" t="str">
        <f>INDEX([2]Translations!$B:$B,MATCH(A615,[2]Translations!$A:$A,0))</f>
        <v>Installation covered by ETS</v>
      </c>
      <c r="D615" s="407" t="s">
        <v>904</v>
      </c>
    </row>
    <row r="616" spans="1:4" x14ac:dyDescent="0.2">
      <c r="A616" s="468">
        <v>615</v>
      </c>
      <c r="B616" s="463" t="s">
        <v>1736</v>
      </c>
      <c r="C616" s="463" t="str">
        <f>INDEX([2]Translations!$B:$B,MATCH(A616,[2]Translations!$A:$A,0))</f>
        <v>Installation outside ETS</v>
      </c>
      <c r="D616" s="407" t="s">
        <v>905</v>
      </c>
    </row>
    <row r="617" spans="1:4" x14ac:dyDescent="0.2">
      <c r="A617" s="468">
        <v>616</v>
      </c>
      <c r="B617" s="463" t="s">
        <v>1737</v>
      </c>
      <c r="C617" s="463" t="str">
        <f>INDEX([2]Translations!$B:$B,MATCH(A617,[2]Translations!$A:$A,0))</f>
        <v>Installation producing Nitric Acid</v>
      </c>
      <c r="D617" s="407" t="s">
        <v>906</v>
      </c>
    </row>
    <row r="618" spans="1:4" x14ac:dyDescent="0.2">
      <c r="A618" s="468">
        <v>617</v>
      </c>
      <c r="B618" s="463" t="s">
        <v>1738</v>
      </c>
      <c r="C618" s="463" t="str">
        <f>INDEX([2]Translations!$B:$B,MATCH(A618,[2]Translations!$A:$A,0))</f>
        <v>Heat distribution network</v>
      </c>
      <c r="D618" s="407" t="s">
        <v>907</v>
      </c>
    </row>
    <row r="619" spans="1:4" x14ac:dyDescent="0.2">
      <c r="A619" s="468">
        <v>618</v>
      </c>
      <c r="B619" s="464" t="s">
        <v>1739</v>
      </c>
      <c r="C619" s="464" t="str">
        <f>INDEX([2]Translations!$B:$B,MATCH(A619,[2]Translations!$A:$A,0))</f>
        <v>transferred CO2</v>
      </c>
      <c r="D619" s="407" t="s">
        <v>909</v>
      </c>
    </row>
    <row r="620" spans="1:4" x14ac:dyDescent="0.2">
      <c r="A620" s="468">
        <v>619</v>
      </c>
      <c r="B620" s="463" t="s">
        <v>1740</v>
      </c>
      <c r="C620" s="463" t="str">
        <f>INDEX([2]Translations!$B:$B,MATCH(A620,[2]Translations!$A:$A,0))</f>
        <v>Heat</v>
      </c>
      <c r="D620" s="407" t="s">
        <v>911</v>
      </c>
    </row>
    <row r="621" spans="1:4" x14ac:dyDescent="0.2">
      <c r="A621" s="468">
        <v>620</v>
      </c>
      <c r="B621" s="465" t="s">
        <v>1741</v>
      </c>
      <c r="C621" s="465" t="str">
        <f>INDEX([2]Translations!$B:$B,MATCH(A621,[2]Translations!$A:$A,0))</f>
        <v>Activity list</v>
      </c>
      <c r="D621" s="407" t="s">
        <v>915</v>
      </c>
    </row>
    <row r="622" spans="1:4" x14ac:dyDescent="0.2">
      <c r="A622" s="468">
        <v>621</v>
      </c>
      <c r="B622" s="256" t="s">
        <v>1742</v>
      </c>
      <c r="C622" s="256" t="str">
        <f>INDEX([2]Translations!$B:$B,MATCH(A622,[2]Translations!$A:$A,0))</f>
        <v>No. of Activity</v>
      </c>
      <c r="D622" s="407" t="s">
        <v>963</v>
      </c>
    </row>
    <row r="623" spans="1:4" x14ac:dyDescent="0.2">
      <c r="A623" s="468">
        <v>622</v>
      </c>
      <c r="B623" s="256" t="s">
        <v>1743</v>
      </c>
      <c r="C623" s="256" t="str">
        <f>INDEX([2]Translations!$B:$B,MATCH(A623,[2]Translations!$A:$A,0))</f>
        <v>Activity (Annex I ETS Directive)</v>
      </c>
      <c r="D623" s="407" t="s">
        <v>962</v>
      </c>
    </row>
    <row r="624" spans="1:4" x14ac:dyDescent="0.2">
      <c r="A624" s="468">
        <v>623</v>
      </c>
      <c r="B624" s="256" t="s">
        <v>1744</v>
      </c>
      <c r="C624" s="256" t="str">
        <f>INDEX([2]Translations!$B:$B,MATCH(A624,[2]Translations!$A:$A,0))</f>
        <v>Combustion of fuels in installations with a total rated thermal input exceeding 20 MW (except in installations for the incineration of hazardous or municipal waste)</v>
      </c>
      <c r="D624" s="407" t="s">
        <v>916</v>
      </c>
    </row>
    <row r="625" spans="1:4" x14ac:dyDescent="0.2">
      <c r="A625" s="468">
        <v>624</v>
      </c>
      <c r="B625" s="256" t="s">
        <v>1745</v>
      </c>
      <c r="C625" s="256" t="str">
        <f>INDEX([2]Translations!$B:$B,MATCH(A625,[2]Translations!$A:$A,0))</f>
        <v xml:space="preserve">Refining of mineral oil </v>
      </c>
      <c r="D625" s="407" t="s">
        <v>967</v>
      </c>
    </row>
    <row r="626" spans="1:4" x14ac:dyDescent="0.2">
      <c r="A626" s="468">
        <v>625</v>
      </c>
      <c r="B626" s="256" t="s">
        <v>1746</v>
      </c>
      <c r="C626" s="256" t="str">
        <f>INDEX([2]Translations!$B:$B,MATCH(A626,[2]Translations!$A:$A,0))</f>
        <v xml:space="preserve">Production of coke </v>
      </c>
      <c r="D626" s="407" t="s">
        <v>969</v>
      </c>
    </row>
    <row r="627" spans="1:4" x14ac:dyDescent="0.2">
      <c r="A627" s="468">
        <v>626</v>
      </c>
      <c r="B627" s="256" t="s">
        <v>1747</v>
      </c>
      <c r="C627" s="256" t="str">
        <f>INDEX([2]Translations!$B:$B,MATCH(A627,[2]Translations!$A:$A,0))</f>
        <v xml:space="preserve">Metal ore (including sulphide ore) roasting or sintering, including pelletisation </v>
      </c>
      <c r="D627" s="407" t="s">
        <v>971</v>
      </c>
    </row>
    <row r="628" spans="1:4" x14ac:dyDescent="0.2">
      <c r="A628" s="468">
        <v>627</v>
      </c>
      <c r="B628" s="256" t="s">
        <v>1748</v>
      </c>
      <c r="C628" s="256" t="str">
        <f>INDEX([2]Translations!$B:$B,MATCH(A628,[2]Translations!$A:$A,0))</f>
        <v xml:space="preserve">Production of pig iron or steel (primary or secondary fusion) including continuous casting, with a capacity exceeding 2,5 tonnes per hour </v>
      </c>
      <c r="D628" s="407" t="s">
        <v>975</v>
      </c>
    </row>
    <row r="629" spans="1:4" x14ac:dyDescent="0.2">
      <c r="A629" s="468">
        <v>628</v>
      </c>
      <c r="B629" s="256" t="s">
        <v>1749</v>
      </c>
      <c r="C629" s="256" t="str">
        <f>INDEX([2]Translations!$B:$B,MATCH(A629,[2]Translations!$A:$A,0))</f>
        <v>Production or processing of ferrous metals (including ferro-alloys) where combustion units with a total rated thermal input exceeding 20 MW are operated. Processing includes, inter alia, rolling mills, re-heaters, annealing furnaces, smitheries, foundries, coating and pickling</v>
      </c>
      <c r="D629" s="407" t="s">
        <v>977</v>
      </c>
    </row>
    <row r="630" spans="1:4" x14ac:dyDescent="0.2">
      <c r="A630" s="468">
        <v>629</v>
      </c>
      <c r="B630" s="256" t="s">
        <v>1750</v>
      </c>
      <c r="C630" s="256" t="str">
        <f>INDEX([2]Translations!$B:$B,MATCH(A630,[2]Translations!$A:$A,0))</f>
        <v xml:space="preserve">Production of primary aluminium </v>
      </c>
      <c r="D630" s="407" t="s">
        <v>980</v>
      </c>
    </row>
    <row r="631" spans="1:4" x14ac:dyDescent="0.2">
      <c r="A631" s="468">
        <v>630</v>
      </c>
      <c r="B631" s="256" t="s">
        <v>1751</v>
      </c>
      <c r="C631" s="256" t="str">
        <f>INDEX([2]Translations!$B:$B,MATCH(A631,[2]Translations!$A:$A,0))</f>
        <v>Production of secondary aluminium where combustion units with a total rated thermal input exceeding 20 MW are operated</v>
      </c>
      <c r="D631" s="407" t="s">
        <v>917</v>
      </c>
    </row>
    <row r="632" spans="1:4" x14ac:dyDescent="0.2">
      <c r="A632" s="468">
        <v>631</v>
      </c>
      <c r="B632" s="256" t="s">
        <v>1752</v>
      </c>
      <c r="C632" s="256" t="str">
        <f>INDEX([2]Translations!$B:$B,MATCH(A632,[2]Translations!$A:$A,0))</f>
        <v>Production or processing of non-ferrous metals, including production of alloys, refining, foundry casting, etc., where combustion units with a total rated thermal input (including fuels used as reducing agents) exceeding 20 MW are operated</v>
      </c>
      <c r="D632" s="407" t="s">
        <v>918</v>
      </c>
    </row>
    <row r="633" spans="1:4" x14ac:dyDescent="0.2">
      <c r="A633" s="468">
        <v>632</v>
      </c>
      <c r="B633" s="256" t="s">
        <v>1753</v>
      </c>
      <c r="C633" s="256" t="str">
        <f>INDEX([2]Translations!$B:$B,MATCH(A633,[2]Translations!$A:$A,0))</f>
        <v xml:space="preserve">Production of cement clinker in rotary kilns with a production capacity exceeding 500 tonnes per day or in other furnaces with a production capacity exceeding 50 tonnes per day </v>
      </c>
      <c r="D633" s="407" t="s">
        <v>983</v>
      </c>
    </row>
    <row r="634" spans="1:4" x14ac:dyDescent="0.2">
      <c r="A634" s="468">
        <v>633</v>
      </c>
      <c r="B634" s="256" t="s">
        <v>1754</v>
      </c>
      <c r="C634" s="256" t="str">
        <f>INDEX([2]Translations!$B:$B,MATCH(A634,[2]Translations!$A:$A,0))</f>
        <v xml:space="preserve">Production of lime or calcination of dolomite or magnesite in rotary kilns or in other furnaces with a production capacity exceeding 50 tonnes per day </v>
      </c>
      <c r="D634" s="407" t="s">
        <v>989</v>
      </c>
    </row>
    <row r="635" spans="1:4" x14ac:dyDescent="0.2">
      <c r="A635" s="468">
        <v>634</v>
      </c>
      <c r="B635" s="256" t="s">
        <v>1755</v>
      </c>
      <c r="C635" s="256" t="str">
        <f>INDEX([2]Translations!$B:$B,MATCH(A635,[2]Translations!$A:$A,0))</f>
        <v xml:space="preserve">Manufacture of glass including glass fibre with a melting capacity exceeding 20 tonnes per day </v>
      </c>
      <c r="D635" s="407" t="s">
        <v>994</v>
      </c>
    </row>
    <row r="636" spans="1:4" x14ac:dyDescent="0.2">
      <c r="A636" s="468">
        <v>635</v>
      </c>
      <c r="B636" s="256" t="s">
        <v>1756</v>
      </c>
      <c r="C636" s="256" t="str">
        <f>INDEX([2]Translations!$B:$B,MATCH(A636,[2]Translations!$A:$A,0))</f>
        <v xml:space="preserve">Manufacture of ceramic products by firing, in particular roofing tiles, bricks, refractory bricks, tiles, stoneware or porcelain, with a production capacity exceeding 75 tonnes per day </v>
      </c>
      <c r="D636" s="407" t="s">
        <v>999</v>
      </c>
    </row>
    <row r="637" spans="1:4" x14ac:dyDescent="0.2">
      <c r="A637" s="468">
        <v>636</v>
      </c>
      <c r="B637" s="256" t="s">
        <v>1757</v>
      </c>
      <c r="C637" s="256" t="str">
        <f>INDEX([2]Translations!$B:$B,MATCH(A637,[2]Translations!$A:$A,0))</f>
        <v xml:space="preserve">Manufacture of mineral wool insulation material using glass, rock or slag with a melting capacity exceeding 20 tonnes per day </v>
      </c>
      <c r="D637" s="407" t="s">
        <v>1001</v>
      </c>
    </row>
    <row r="638" spans="1:4" x14ac:dyDescent="0.2">
      <c r="A638" s="468">
        <v>637</v>
      </c>
      <c r="B638" s="256" t="s">
        <v>1758</v>
      </c>
      <c r="C638" s="256" t="str">
        <f>INDEX([2]Translations!$B:$B,MATCH(A638,[2]Translations!$A:$A,0))</f>
        <v xml:space="preserve">Drying or calcination of gypsum or production of plaster boards and other gypsum products, where combustion units with a total rated thermal input exceeding 20 MW are operated </v>
      </c>
      <c r="D638" s="407" t="s">
        <v>1005</v>
      </c>
    </row>
    <row r="639" spans="1:4" x14ac:dyDescent="0.2">
      <c r="A639" s="468">
        <v>638</v>
      </c>
      <c r="B639" s="256" t="s">
        <v>1759</v>
      </c>
      <c r="C639" s="256" t="str">
        <f>INDEX([2]Translations!$B:$B,MATCH(A639,[2]Translations!$A:$A,0))</f>
        <v xml:space="preserve">Production of pulp from timber or other fibrous materials </v>
      </c>
      <c r="D639" s="407" t="s">
        <v>1011</v>
      </c>
    </row>
    <row r="640" spans="1:4" x14ac:dyDescent="0.2">
      <c r="A640" s="468">
        <v>639</v>
      </c>
      <c r="B640" s="256" t="s">
        <v>1760</v>
      </c>
      <c r="C640" s="256" t="str">
        <f>INDEX([2]Translations!$B:$B,MATCH(A640,[2]Translations!$A:$A,0))</f>
        <v xml:space="preserve">Production of paper or cardboard with a production capacity exceeding 20 tonnes per day </v>
      </c>
      <c r="D640" s="407" t="s">
        <v>1019</v>
      </c>
    </row>
    <row r="641" spans="1:4" x14ac:dyDescent="0.2">
      <c r="A641" s="468">
        <v>640</v>
      </c>
      <c r="B641" s="256" t="s">
        <v>1761</v>
      </c>
      <c r="C641" s="256" t="str">
        <f>INDEX([2]Translations!$B:$B,MATCH(A641,[2]Translations!$A:$A,0))</f>
        <v xml:space="preserve">Production of carbon black involving the carbonisation of organic substances such as oils, tars, cracker and distillation residues, where combustion units with a total rated thermal input exceeding 20 MW are operated </v>
      </c>
      <c r="D641" s="407" t="s">
        <v>1021</v>
      </c>
    </row>
    <row r="642" spans="1:4" x14ac:dyDescent="0.2">
      <c r="A642" s="468">
        <v>641</v>
      </c>
      <c r="B642" s="256" t="s">
        <v>1762</v>
      </c>
      <c r="C642" s="256" t="str">
        <f>INDEX([2]Translations!$B:$B,MATCH(A642,[2]Translations!$A:$A,0))</f>
        <v xml:space="preserve">Production of nitric acid </v>
      </c>
      <c r="D642" s="407" t="s">
        <v>1023</v>
      </c>
    </row>
    <row r="643" spans="1:4" x14ac:dyDescent="0.2">
      <c r="A643" s="468">
        <v>642</v>
      </c>
      <c r="B643" s="256" t="s">
        <v>1763</v>
      </c>
      <c r="C643" s="256" t="str">
        <f>INDEX([2]Translations!$B:$B,MATCH(A643,[2]Translations!$A:$A,0))</f>
        <v xml:space="preserve">Production of adipic acid </v>
      </c>
      <c r="D643" s="407" t="s">
        <v>1026</v>
      </c>
    </row>
    <row r="644" spans="1:4" x14ac:dyDescent="0.2">
      <c r="A644" s="468">
        <v>643</v>
      </c>
      <c r="B644" s="256" t="s">
        <v>1764</v>
      </c>
      <c r="C644" s="256" t="str">
        <f>INDEX([2]Translations!$B:$B,MATCH(A644,[2]Translations!$A:$A,0))</f>
        <v>Production of glyoxal and glyoxylic acid</v>
      </c>
      <c r="D644" s="407" t="s">
        <v>919</v>
      </c>
    </row>
    <row r="645" spans="1:4" x14ac:dyDescent="0.2">
      <c r="A645" s="468">
        <v>644</v>
      </c>
      <c r="B645" s="256" t="s">
        <v>1765</v>
      </c>
      <c r="C645" s="256" t="str">
        <f>INDEX([2]Translations!$B:$B,MATCH(A645,[2]Translations!$A:$A,0))</f>
        <v xml:space="preserve">Production of ammonia </v>
      </c>
      <c r="D645" s="407" t="s">
        <v>1028</v>
      </c>
    </row>
    <row r="646" spans="1:4" x14ac:dyDescent="0.2">
      <c r="A646" s="468">
        <v>645</v>
      </c>
      <c r="B646" s="256" t="s">
        <v>1766</v>
      </c>
      <c r="C646" s="256" t="str">
        <f>INDEX([2]Translations!$B:$B,MATCH(A646,[2]Translations!$A:$A,0))</f>
        <v xml:space="preserve">Production of bulk organic chemicals by cracking, reforming, partial or full oxidation or by similar processes, with a production capacity exceeding 100 tonnes per day </v>
      </c>
      <c r="D646" s="407" t="s">
        <v>1042</v>
      </c>
    </row>
    <row r="647" spans="1:4" x14ac:dyDescent="0.2">
      <c r="A647" s="468">
        <v>646</v>
      </c>
      <c r="B647" s="256" t="s">
        <v>1767</v>
      </c>
      <c r="C647" s="256" t="str">
        <f>INDEX([2]Translations!$B:$B,MATCH(A647,[2]Translations!$A:$A,0))</f>
        <v xml:space="preserve">Production of hydrogen (H2) and synthesis gas by reforming or partial oxidation with a production capacity exceeding 25 tonnes per day </v>
      </c>
      <c r="D647" s="407" t="s">
        <v>1046</v>
      </c>
    </row>
    <row r="648" spans="1:4" x14ac:dyDescent="0.2">
      <c r="A648" s="468">
        <v>647</v>
      </c>
      <c r="B648" s="256" t="s">
        <v>1768</v>
      </c>
      <c r="C648" s="256" t="str">
        <f>INDEX([2]Translations!$B:$B,MATCH(A648,[2]Translations!$A:$A,0))</f>
        <v xml:space="preserve">Production of soda ash (Na2CO3) and sodium bicarbonate (NaHCO3) </v>
      </c>
      <c r="D648" s="407" t="s">
        <v>1049</v>
      </c>
    </row>
    <row r="649" spans="1:4" x14ac:dyDescent="0.2">
      <c r="A649" s="468">
        <v>648</v>
      </c>
      <c r="B649" s="256" t="s">
        <v>1769</v>
      </c>
      <c r="C649" s="256" t="str">
        <f>INDEX([2]Translations!$B:$B,MATCH(A649,[2]Translations!$A:$A,0))</f>
        <v>Capture of greenhouse gases from installations covered by this Directive for the purpose of transport and geological storage in a storage site permitted under Directive 2009/31/EC</v>
      </c>
      <c r="D649" s="407" t="s">
        <v>920</v>
      </c>
    </row>
    <row r="650" spans="1:4" x14ac:dyDescent="0.2">
      <c r="A650" s="468">
        <v>649</v>
      </c>
      <c r="B650" s="256" t="s">
        <v>1770</v>
      </c>
      <c r="C650" s="256" t="str">
        <f>INDEX([2]Translations!$B:$B,MATCH(A650,[2]Translations!$A:$A,0))</f>
        <v>Transport of greenhouse gases by pipelines for geological storage in a storage site permitted under Directive 2009/31/EC</v>
      </c>
      <c r="D650" s="407" t="s">
        <v>921</v>
      </c>
    </row>
    <row r="651" spans="1:4" x14ac:dyDescent="0.2">
      <c r="A651" s="468">
        <v>650</v>
      </c>
      <c r="B651" s="256" t="s">
        <v>1771</v>
      </c>
      <c r="C651" s="256" t="str">
        <f>INDEX([2]Translations!$B:$B,MATCH(A651,[2]Translations!$A:$A,0))</f>
        <v>Geological storage of greenhouse gases in a storage site permitted under Directive 2009/31/EC</v>
      </c>
      <c r="D651" s="407" t="s">
        <v>922</v>
      </c>
    </row>
    <row r="652" spans="1:4" x14ac:dyDescent="0.2">
      <c r="A652" s="468">
        <v>651</v>
      </c>
      <c r="B652" s="465" t="s">
        <v>1772</v>
      </c>
      <c r="C652" s="465" t="str">
        <f>INDEX([2]Translations!$B:$B,MATCH(A652,[2]Translations!$A:$A,0))</f>
        <v>Source stream type list</v>
      </c>
      <c r="D652" s="407" t="s">
        <v>923</v>
      </c>
    </row>
    <row r="653" spans="1:4" x14ac:dyDescent="0.2">
      <c r="A653" s="468">
        <v>652</v>
      </c>
      <c r="B653" s="256" t="s">
        <v>1773</v>
      </c>
      <c r="C653" s="256" t="str">
        <f>INDEX([2]Translations!$B:$B,MATCH(A653,[2]Translations!$A:$A,0))</f>
        <v>No. of type</v>
      </c>
      <c r="D653" s="407" t="s">
        <v>924</v>
      </c>
    </row>
    <row r="654" spans="1:4" x14ac:dyDescent="0.2">
      <c r="A654" s="468">
        <v>653</v>
      </c>
      <c r="B654" s="256" t="s">
        <v>1774</v>
      </c>
      <c r="C654" s="256" t="str">
        <f>INDEX([2]Translations!$B:$B,MATCH(A654,[2]Translations!$A:$A,0))</f>
        <v>Source stream type</v>
      </c>
      <c r="D654" s="407" t="s">
        <v>925</v>
      </c>
    </row>
    <row r="655" spans="1:4" x14ac:dyDescent="0.2">
      <c r="A655" s="468">
        <v>654</v>
      </c>
      <c r="B655" s="256" t="s">
        <v>1775</v>
      </c>
      <c r="C655" s="256" t="str">
        <f>INDEX([2]Translations!$B:$B,MATCH(A655,[2]Translations!$A:$A,0))</f>
        <v>Combustion: Commercial standard fuels</v>
      </c>
      <c r="D655" s="407" t="s">
        <v>926</v>
      </c>
    </row>
    <row r="656" spans="1:4" x14ac:dyDescent="0.2">
      <c r="A656" s="468">
        <v>655</v>
      </c>
      <c r="B656" s="256" t="s">
        <v>1776</v>
      </c>
      <c r="C656" s="256" t="str">
        <f>INDEX([2]Translations!$B:$B,MATCH(A656,[2]Translations!$A:$A,0))</f>
        <v>Combustion: Other gaseous and liquid fuels</v>
      </c>
      <c r="D656" s="407" t="s">
        <v>927</v>
      </c>
    </row>
    <row r="657" spans="1:4" x14ac:dyDescent="0.2">
      <c r="A657" s="468">
        <v>656</v>
      </c>
      <c r="B657" s="256" t="s">
        <v>1777</v>
      </c>
      <c r="C657" s="256" t="str">
        <f>INDEX([2]Translations!$B:$B,MATCH(A657,[2]Translations!$A:$A,0))</f>
        <v>Combustion: Solid fuels</v>
      </c>
      <c r="D657" s="407" t="s">
        <v>928</v>
      </c>
    </row>
    <row r="658" spans="1:4" x14ac:dyDescent="0.2">
      <c r="A658" s="468">
        <v>657</v>
      </c>
      <c r="B658" s="256" t="s">
        <v>1778</v>
      </c>
      <c r="C658" s="256" t="str">
        <f>INDEX([2]Translations!$B:$B,MATCH(A658,[2]Translations!$A:$A,0))</f>
        <v>Combustion: Flaring</v>
      </c>
      <c r="D658" s="407" t="s">
        <v>929</v>
      </c>
    </row>
    <row r="659" spans="1:4" x14ac:dyDescent="0.2">
      <c r="A659" s="468">
        <v>658</v>
      </c>
      <c r="B659" s="256" t="s">
        <v>1779</v>
      </c>
      <c r="C659" s="256" t="str">
        <f>INDEX([2]Translations!$B:$B,MATCH(A659,[2]Translations!$A:$A,0))</f>
        <v>Combustion: Scrubbing: carbonate (Method A)</v>
      </c>
      <c r="D659" s="407" t="s">
        <v>930</v>
      </c>
    </row>
    <row r="660" spans="1:4" x14ac:dyDescent="0.2">
      <c r="A660" s="468">
        <v>659</v>
      </c>
      <c r="B660" s="256" t="s">
        <v>1780</v>
      </c>
      <c r="C660" s="256" t="str">
        <f>INDEX([2]Translations!$B:$B,MATCH(A660,[2]Translations!$A:$A,0))</f>
        <v>Combustion: Scrubbing: gypsum (Method B)</v>
      </c>
      <c r="D660" s="407" t="s">
        <v>931</v>
      </c>
    </row>
    <row r="661" spans="1:4" x14ac:dyDescent="0.2">
      <c r="A661" s="468">
        <v>660</v>
      </c>
      <c r="B661" s="256" t="s">
        <v>1781</v>
      </c>
      <c r="C661" s="256" t="str">
        <f>INDEX([2]Translations!$B:$B,MATCH(A661,[2]Translations!$A:$A,0))</f>
        <v>Refining of mineral oil: Catalytic cracker regeneration</v>
      </c>
      <c r="D661" s="407" t="s">
        <v>932</v>
      </c>
    </row>
    <row r="662" spans="1:4" x14ac:dyDescent="0.2">
      <c r="A662" s="468">
        <v>661</v>
      </c>
      <c r="B662" s="256" t="s">
        <v>1782</v>
      </c>
      <c r="C662" s="256" t="str">
        <f>INDEX([2]Translations!$B:$B,MATCH(A662,[2]Translations!$A:$A,0))</f>
        <v>Refining of mineral oil: Hydrogen production</v>
      </c>
      <c r="D662" s="407" t="s">
        <v>933</v>
      </c>
    </row>
    <row r="663" spans="1:4" x14ac:dyDescent="0.2">
      <c r="A663" s="468">
        <v>662</v>
      </c>
      <c r="B663" s="256" t="s">
        <v>1783</v>
      </c>
      <c r="C663" s="256" t="str">
        <f>INDEX([2]Translations!$B:$B,MATCH(A663,[2]Translations!$A:$A,0))</f>
        <v>Production of coke: Mass balance methodology</v>
      </c>
      <c r="D663" s="407" t="s">
        <v>934</v>
      </c>
    </row>
    <row r="664" spans="1:4" x14ac:dyDescent="0.2">
      <c r="A664" s="468">
        <v>663</v>
      </c>
      <c r="B664" s="256" t="s">
        <v>1784</v>
      </c>
      <c r="C664" s="256" t="str">
        <f>INDEX([2]Translations!$B:$B,MATCH(A664,[2]Translations!$A:$A,0))</f>
        <v>Metal ore roasting and sintering: Carbonate input</v>
      </c>
      <c r="D664" s="407" t="s">
        <v>935</v>
      </c>
    </row>
    <row r="665" spans="1:4" x14ac:dyDescent="0.2">
      <c r="A665" s="468">
        <v>664</v>
      </c>
      <c r="B665" s="256" t="s">
        <v>1785</v>
      </c>
      <c r="C665" s="256" t="str">
        <f>INDEX([2]Translations!$B:$B,MATCH(A665,[2]Translations!$A:$A,0))</f>
        <v>Metal ore roasting and sintering: Mass balance methodology</v>
      </c>
      <c r="D665" s="407" t="s">
        <v>936</v>
      </c>
    </row>
    <row r="666" spans="1:4" x14ac:dyDescent="0.2">
      <c r="A666" s="468">
        <v>665</v>
      </c>
      <c r="B666" s="256" t="s">
        <v>1786</v>
      </c>
      <c r="C666" s="256" t="str">
        <f>INDEX([2]Translations!$B:$B,MATCH(A666,[2]Translations!$A:$A,0))</f>
        <v>Production of iron and steel: Fuel as process input</v>
      </c>
      <c r="D666" s="407" t="s">
        <v>937</v>
      </c>
    </row>
    <row r="667" spans="1:4" x14ac:dyDescent="0.2">
      <c r="A667" s="468">
        <v>666</v>
      </c>
      <c r="B667" s="256" t="s">
        <v>1787</v>
      </c>
      <c r="C667" s="256" t="str">
        <f>INDEX([2]Translations!$B:$B,MATCH(A667,[2]Translations!$A:$A,0))</f>
        <v>Production of iron and steel: Mass balance methodology</v>
      </c>
      <c r="D667" s="407" t="s">
        <v>938</v>
      </c>
    </row>
    <row r="668" spans="1:4" x14ac:dyDescent="0.2">
      <c r="A668" s="468">
        <v>667</v>
      </c>
      <c r="B668" s="256" t="s">
        <v>1788</v>
      </c>
      <c r="C668" s="256" t="str">
        <f>INDEX([2]Translations!$B:$B,MATCH(A668,[2]Translations!$A:$A,0))</f>
        <v>Production of cement clinker: Kiln input based (Method A)</v>
      </c>
      <c r="D668" s="407" t="s">
        <v>939</v>
      </c>
    </row>
    <row r="669" spans="1:4" x14ac:dyDescent="0.2">
      <c r="A669" s="468">
        <v>668</v>
      </c>
      <c r="B669" s="256" t="s">
        <v>1789</v>
      </c>
      <c r="C669" s="256" t="str">
        <f>INDEX([2]Translations!$B:$B,MATCH(A669,[2]Translations!$A:$A,0))</f>
        <v>Production of cement clinker: Clinker output (Method B)</v>
      </c>
      <c r="D669" s="407" t="s">
        <v>940</v>
      </c>
    </row>
    <row r="670" spans="1:4" x14ac:dyDescent="0.2">
      <c r="A670" s="468">
        <v>669</v>
      </c>
      <c r="B670" s="256" t="s">
        <v>1790</v>
      </c>
      <c r="C670" s="256" t="str">
        <f>INDEX([2]Translations!$B:$B,MATCH(A670,[2]Translations!$A:$A,0))</f>
        <v>Production of cement clinker: CKD</v>
      </c>
      <c r="D670" s="407" t="s">
        <v>941</v>
      </c>
    </row>
    <row r="671" spans="1:4" x14ac:dyDescent="0.2">
      <c r="A671" s="468">
        <v>670</v>
      </c>
      <c r="B671" s="256" t="s">
        <v>1791</v>
      </c>
      <c r="C671" s="256" t="str">
        <f>INDEX([2]Translations!$B:$B,MATCH(A671,[2]Translations!$A:$A,0))</f>
        <v>Production of cement clinker: Non-carbonate carbon</v>
      </c>
      <c r="D671" s="407" t="s">
        <v>942</v>
      </c>
    </row>
    <row r="672" spans="1:4" x14ac:dyDescent="0.2">
      <c r="A672" s="468">
        <v>671</v>
      </c>
      <c r="B672" s="256" t="s">
        <v>1792</v>
      </c>
      <c r="C672" s="256" t="str">
        <f>INDEX([2]Translations!$B:$B,MATCH(A672,[2]Translations!$A:$A,0))</f>
        <v>Production of lime and calcination of dolomite/magnesite: Carbonates (Method A)</v>
      </c>
      <c r="D672" s="407" t="s">
        <v>943</v>
      </c>
    </row>
    <row r="673" spans="1:4" x14ac:dyDescent="0.2">
      <c r="A673" s="468">
        <v>672</v>
      </c>
      <c r="B673" s="256" t="s">
        <v>1793</v>
      </c>
      <c r="C673" s="256" t="str">
        <f>INDEX([2]Translations!$B:$B,MATCH(A673,[2]Translations!$A:$A,0))</f>
        <v>Production of lime and calcination of dolomite/magnesite: Alkali earth oxide (Method B)</v>
      </c>
      <c r="D673" s="407" t="s">
        <v>944</v>
      </c>
    </row>
    <row r="674" spans="1:4" x14ac:dyDescent="0.2">
      <c r="A674" s="468">
        <v>673</v>
      </c>
      <c r="B674" s="256" t="s">
        <v>1794</v>
      </c>
      <c r="C674" s="256" t="str">
        <f>INDEX([2]Translations!$B:$B,MATCH(A674,[2]Translations!$A:$A,0))</f>
        <v>Production of lime and calcination of dolomite/magnesite: Kiln dust (Method B)</v>
      </c>
      <c r="D674" s="407" t="s">
        <v>945</v>
      </c>
    </row>
    <row r="675" spans="1:4" x14ac:dyDescent="0.2">
      <c r="A675" s="468">
        <v>674</v>
      </c>
      <c r="B675" s="256" t="s">
        <v>1795</v>
      </c>
      <c r="C675" s="256" t="str">
        <f>INDEX([2]Translations!$B:$B,MATCH(A675,[2]Translations!$A:$A,0))</f>
        <v>Manufacture of glass and mineral wool: Carbonates (input)</v>
      </c>
      <c r="D675" s="407" t="s">
        <v>946</v>
      </c>
    </row>
    <row r="676" spans="1:4" x14ac:dyDescent="0.2">
      <c r="A676" s="468">
        <v>675</v>
      </c>
      <c r="B676" s="256" t="s">
        <v>1796</v>
      </c>
      <c r="C676" s="256" t="str">
        <f>INDEX([2]Translations!$B:$B,MATCH(A676,[2]Translations!$A:$A,0))</f>
        <v>Manufacture of ceramic products: Carbon inputs (Method A)</v>
      </c>
      <c r="D676" s="407" t="s">
        <v>947</v>
      </c>
    </row>
    <row r="677" spans="1:4" x14ac:dyDescent="0.2">
      <c r="A677" s="468">
        <v>676</v>
      </c>
      <c r="B677" s="256" t="s">
        <v>1797</v>
      </c>
      <c r="C677" s="256" t="str">
        <f>INDEX([2]Translations!$B:$B,MATCH(A677,[2]Translations!$A:$A,0))</f>
        <v>Manufacture of ceramic products: Alkali oxide (Method B)</v>
      </c>
      <c r="D677" s="407" t="s">
        <v>948</v>
      </c>
    </row>
    <row r="678" spans="1:4" x14ac:dyDescent="0.2">
      <c r="A678" s="468">
        <v>677</v>
      </c>
      <c r="B678" s="256" t="s">
        <v>1798</v>
      </c>
      <c r="C678" s="256" t="str">
        <f>INDEX([2]Translations!$B:$B,MATCH(A678,[2]Translations!$A:$A,0))</f>
        <v>Manufacture of ceramic products: Scrubbing</v>
      </c>
      <c r="D678" s="407" t="s">
        <v>949</v>
      </c>
    </row>
    <row r="679" spans="1:4" x14ac:dyDescent="0.2">
      <c r="A679" s="468">
        <v>678</v>
      </c>
      <c r="B679" s="256" t="s">
        <v>1799</v>
      </c>
      <c r="C679" s="256" t="str">
        <f>INDEX([2]Translations!$B:$B,MATCH(A679,[2]Translations!$A:$A,0))</f>
        <v>Production of pulp and paper: Make up chemicals</v>
      </c>
      <c r="D679" s="407" t="s">
        <v>950</v>
      </c>
    </row>
    <row r="680" spans="1:4" x14ac:dyDescent="0.2">
      <c r="A680" s="468">
        <v>679</v>
      </c>
      <c r="B680" s="256" t="s">
        <v>1800</v>
      </c>
      <c r="C680" s="256" t="str">
        <f>INDEX([2]Translations!$B:$B,MATCH(A680,[2]Translations!$A:$A,0))</f>
        <v>Production of carbon black: Mass balance methodology</v>
      </c>
      <c r="D680" s="407" t="s">
        <v>951</v>
      </c>
    </row>
    <row r="681" spans="1:4" x14ac:dyDescent="0.2">
      <c r="A681" s="468">
        <v>680</v>
      </c>
      <c r="B681" s="256" t="s">
        <v>1801</v>
      </c>
      <c r="C681" s="256" t="str">
        <f>INDEX([2]Translations!$B:$B,MATCH(A681,[2]Translations!$A:$A,0))</f>
        <v>Production of ammonia: Fuel as process input</v>
      </c>
      <c r="D681" s="407" t="s">
        <v>952</v>
      </c>
    </row>
    <row r="682" spans="1:4" x14ac:dyDescent="0.2">
      <c r="A682" s="468">
        <v>681</v>
      </c>
      <c r="B682" s="256" t="s">
        <v>1802</v>
      </c>
      <c r="C682" s="256" t="str">
        <f>INDEX([2]Translations!$B:$B,MATCH(A682,[2]Translations!$A:$A,0))</f>
        <v>Production of hydrogen and synthesis gas:  Fuel as process input</v>
      </c>
      <c r="D682" s="407" t="s">
        <v>953</v>
      </c>
    </row>
    <row r="683" spans="1:4" x14ac:dyDescent="0.2">
      <c r="A683" s="468">
        <v>682</v>
      </c>
      <c r="B683" s="256" t="s">
        <v>1803</v>
      </c>
      <c r="C683" s="256" t="str">
        <f>INDEX([2]Translations!$B:$B,MATCH(A683,[2]Translations!$A:$A,0))</f>
        <v>Production of hydrogen and synthesis gas: Mass balance methodology</v>
      </c>
      <c r="D683" s="407" t="s">
        <v>954</v>
      </c>
    </row>
    <row r="684" spans="1:4" x14ac:dyDescent="0.2">
      <c r="A684" s="468">
        <v>683</v>
      </c>
      <c r="B684" s="256" t="s">
        <v>1804</v>
      </c>
      <c r="C684" s="256" t="str">
        <f>INDEX([2]Translations!$B:$B,MATCH(A684,[2]Translations!$A:$A,0))</f>
        <v>Production of bulk organic chemicals: Mass balance methodology</v>
      </c>
      <c r="D684" s="407" t="s">
        <v>955</v>
      </c>
    </row>
    <row r="685" spans="1:4" x14ac:dyDescent="0.2">
      <c r="A685" s="468">
        <v>684</v>
      </c>
      <c r="B685" s="256" t="s">
        <v>1805</v>
      </c>
      <c r="C685" s="256" t="str">
        <f>INDEX([2]Translations!$B:$B,MATCH(A685,[2]Translations!$A:$A,0))</f>
        <v>Production or processing of ferrous and non-ferrous metals, including secondary aluminium: Process emissions</v>
      </c>
      <c r="D685" s="407" t="s">
        <v>956</v>
      </c>
    </row>
    <row r="686" spans="1:4" x14ac:dyDescent="0.2">
      <c r="A686" s="468">
        <v>685</v>
      </c>
      <c r="B686" s="256" t="s">
        <v>1806</v>
      </c>
      <c r="C686" s="256" t="str">
        <f>INDEX([2]Translations!$B:$B,MATCH(A686,[2]Translations!$A:$A,0))</f>
        <v>Production or processing of ferrous and non-ferrous metals, including secondary aluminium: Mass balance methodology</v>
      </c>
      <c r="D686" s="407" t="s">
        <v>957</v>
      </c>
    </row>
    <row r="687" spans="1:4" x14ac:dyDescent="0.2">
      <c r="A687" s="468">
        <v>686</v>
      </c>
      <c r="B687" s="256" t="s">
        <v>1807</v>
      </c>
      <c r="C687" s="256" t="str">
        <f>INDEX([2]Translations!$B:$B,MATCH(A687,[2]Translations!$A:$A,0))</f>
        <v>Primary aluminium production: Mass balance methodology</v>
      </c>
      <c r="D687" s="407" t="s">
        <v>958</v>
      </c>
    </row>
    <row r="688" spans="1:4" x14ac:dyDescent="0.2">
      <c r="A688" s="468">
        <v>687</v>
      </c>
      <c r="B688" s="256" t="s">
        <v>1808</v>
      </c>
      <c r="C688" s="256" t="str">
        <f>INDEX([2]Translations!$B:$B,MATCH(A688,[2]Translations!$A:$A,0))</f>
        <v>Primary aluminium production: PFC emissions (slope method)</v>
      </c>
      <c r="D688" s="407" t="s">
        <v>959</v>
      </c>
    </row>
    <row r="689" spans="1:4" x14ac:dyDescent="0.2">
      <c r="A689" s="468">
        <v>688</v>
      </c>
      <c r="B689" s="256" t="s">
        <v>1809</v>
      </c>
      <c r="C689" s="256" t="str">
        <f>INDEX([2]Translations!$B:$B,MATCH(A689,[2]Translations!$A:$A,0))</f>
        <v>Primary aluminium production: PFC emissions (overvoltage method)</v>
      </c>
      <c r="D689" s="407" t="s">
        <v>960</v>
      </c>
    </row>
    <row r="690" spans="1:4" x14ac:dyDescent="0.2">
      <c r="A690" s="468">
        <v>689</v>
      </c>
      <c r="B690" s="465" t="s">
        <v>1810</v>
      </c>
      <c r="C690" s="465" t="str">
        <f>INDEX([2]Translations!$B:$B,MATCH(A690,[2]Translations!$A:$A,0))</f>
        <v>Benchmark List</v>
      </c>
      <c r="D690" s="407" t="s">
        <v>961</v>
      </c>
    </row>
    <row r="691" spans="1:4" x14ac:dyDescent="0.2">
      <c r="A691" s="468">
        <v>690</v>
      </c>
      <c r="B691" s="466" t="s">
        <v>1811</v>
      </c>
      <c r="C691" s="466" t="str">
        <f>INDEX([2]Translations!$B:$B,MATCH(A691,[2]Translations!$A:$A,0))</f>
        <v>No. of BM</v>
      </c>
      <c r="D691" s="407" t="s">
        <v>1184</v>
      </c>
    </row>
    <row r="692" spans="1:4" x14ac:dyDescent="0.2">
      <c r="A692" s="468">
        <v>691</v>
      </c>
      <c r="B692" s="466" t="s">
        <v>1812</v>
      </c>
      <c r="C692" s="466" t="str">
        <f>INDEX([2]Translations!$B:$B,MATCH(A692,[2]Translations!$A:$A,0))</f>
        <v>alternative BM No.</v>
      </c>
      <c r="D692" s="407" t="s">
        <v>1053</v>
      </c>
    </row>
    <row r="693" spans="1:4" x14ac:dyDescent="0.2">
      <c r="A693" s="468">
        <v>692</v>
      </c>
      <c r="B693" s="466" t="s">
        <v>1813</v>
      </c>
      <c r="C693" s="466" t="str">
        <f>INDEX([2]Translations!$B:$B,MATCH(A693,[2]Translations!$A:$A,0))</f>
        <v>Product benchmark</v>
      </c>
      <c r="D693" s="407" t="s">
        <v>964</v>
      </c>
    </row>
    <row r="694" spans="1:4" x14ac:dyDescent="0.2">
      <c r="A694" s="468">
        <v>693</v>
      </c>
      <c r="B694" s="466" t="s">
        <v>1814</v>
      </c>
      <c r="C694" s="466" t="str">
        <f>INDEX([2]Translations!$B:$B,MATCH(A694,[2]Translations!$A:$A,0))</f>
        <v>Unit</v>
      </c>
      <c r="D694" s="407" t="s">
        <v>1150</v>
      </c>
    </row>
    <row r="695" spans="1:4" x14ac:dyDescent="0.2">
      <c r="A695" s="468">
        <v>694</v>
      </c>
      <c r="B695" s="466" t="s">
        <v>1815</v>
      </c>
      <c r="C695" s="466" t="str">
        <f>INDEX([2]Translations!$B:$B,MATCH(A695,[2]Translations!$A:$A,0))</f>
        <v>Carbon leakage?</v>
      </c>
      <c r="D695" s="407" t="s">
        <v>1055</v>
      </c>
    </row>
    <row r="696" spans="1:4" x14ac:dyDescent="0.2">
      <c r="A696" s="468">
        <v>695</v>
      </c>
      <c r="B696" s="466" t="s">
        <v>1816</v>
      </c>
      <c r="C696" s="466" t="str">
        <f>INDEX([2]Translations!$B:$B,MATCH(A696,[2]Translations!$A:$A,0))</f>
        <v>Exchangeability electricity</v>
      </c>
      <c r="D696" s="407" t="s">
        <v>1057</v>
      </c>
    </row>
    <row r="697" spans="1:4" x14ac:dyDescent="0.2">
      <c r="A697" s="468">
        <v>696</v>
      </c>
      <c r="B697" s="466" t="s">
        <v>9</v>
      </c>
      <c r="C697" s="466" t="str">
        <f>INDEX([2]Translations!$B:$B,MATCH(A697,[2]Translations!$A:$A,0))</f>
        <v>Message regarding special reporting</v>
      </c>
      <c r="D697" s="407" t="s">
        <v>965</v>
      </c>
    </row>
    <row r="698" spans="1:4" x14ac:dyDescent="0.2">
      <c r="A698" s="468">
        <v>697</v>
      </c>
      <c r="B698" s="466" t="s">
        <v>10</v>
      </c>
      <c r="C698" s="466" t="str">
        <f>INDEX([2]Translations!$B:$B,MATCH(A698,[2]Translations!$A:$A,0))</f>
        <v>Jump indicator</v>
      </c>
      <c r="D698" s="407" t="s">
        <v>966</v>
      </c>
    </row>
    <row r="699" spans="1:4" x14ac:dyDescent="0.2">
      <c r="A699" s="468">
        <v>698</v>
      </c>
      <c r="B699" s="466" t="s">
        <v>1817</v>
      </c>
      <c r="C699" s="466" t="str">
        <f>INDEX([2]Translations!$B:$B,MATCH(A699,[2]Translations!$A:$A,0))</f>
        <v>Refinery products</v>
      </c>
      <c r="D699" s="407" t="s">
        <v>968</v>
      </c>
    </row>
    <row r="700" spans="1:4" x14ac:dyDescent="0.2">
      <c r="A700" s="468">
        <v>699</v>
      </c>
      <c r="B700" s="466" t="s">
        <v>11</v>
      </c>
      <c r="C700" s="466" t="str">
        <f>INDEX([2]Translations!$B:$B,MATCH(A700,[2]Translations!$A:$A,0))</f>
        <v>CWT</v>
      </c>
      <c r="D700" s="407" t="s">
        <v>1033</v>
      </c>
    </row>
    <row r="701" spans="1:4" x14ac:dyDescent="0.2">
      <c r="A701" s="468">
        <v>700</v>
      </c>
      <c r="B701" s="466" t="s">
        <v>1818</v>
      </c>
      <c r="C701" s="466" t="str">
        <f>INDEX([2]Translations!$B:$B,MATCH(A701,[2]Translations!$A:$A,0))</f>
        <v>Please use CWT tool in sheet "SpecialBM" for calculating historical activity levels.</v>
      </c>
      <c r="D701" s="407" t="s">
        <v>1034</v>
      </c>
    </row>
    <row r="702" spans="1:4" x14ac:dyDescent="0.2">
      <c r="A702" s="468">
        <v>701</v>
      </c>
      <c r="B702" s="466" t="s">
        <v>1819</v>
      </c>
      <c r="C702" s="466" t="str">
        <f>INDEX([2]Translations!$B:$B,MATCH(A702,[2]Translations!$A:$A,0))</f>
        <v>Coke</v>
      </c>
      <c r="D702" s="407" t="s">
        <v>970</v>
      </c>
    </row>
    <row r="703" spans="1:4" x14ac:dyDescent="0.2">
      <c r="A703" s="468">
        <v>702</v>
      </c>
      <c r="B703" s="466" t="s">
        <v>1820</v>
      </c>
      <c r="C703" s="466" t="str">
        <f>INDEX([2]Translations!$B:$B,MATCH(A703,[2]Translations!$A:$A,0))</f>
        <v>Sintered ore</v>
      </c>
      <c r="D703" s="407" t="s">
        <v>972</v>
      </c>
    </row>
    <row r="704" spans="1:4" x14ac:dyDescent="0.2">
      <c r="A704" s="468">
        <v>703</v>
      </c>
      <c r="B704" s="466" t="s">
        <v>1821</v>
      </c>
      <c r="C704" s="466" t="str">
        <f>INDEX([2]Translations!$B:$B,MATCH(A704,[2]Translations!$A:$A,0))</f>
        <v>Hot metal</v>
      </c>
      <c r="D704" s="407" t="s">
        <v>973</v>
      </c>
    </row>
    <row r="705" spans="1:4" x14ac:dyDescent="0.2">
      <c r="A705" s="468">
        <v>704</v>
      </c>
      <c r="B705" s="466" t="s">
        <v>1822</v>
      </c>
      <c r="C705" s="466" t="str">
        <f>INDEX([2]Translations!$B:$B,MATCH(A705,[2]Translations!$A:$A,0))</f>
        <v>EAF carbon steel</v>
      </c>
      <c r="D705" s="407" t="s">
        <v>974</v>
      </c>
    </row>
    <row r="706" spans="1:4" x14ac:dyDescent="0.2">
      <c r="A706" s="468">
        <v>705</v>
      </c>
      <c r="B706" s="466" t="s">
        <v>1823</v>
      </c>
      <c r="C706" s="466" t="str">
        <f>INDEX([2]Translations!$B:$B,MATCH(A706,[2]Translations!$A:$A,0))</f>
        <v>EAF high alloy steel</v>
      </c>
      <c r="D706" s="407" t="s">
        <v>976</v>
      </c>
    </row>
    <row r="707" spans="1:4" x14ac:dyDescent="0.2">
      <c r="A707" s="468">
        <v>706</v>
      </c>
      <c r="B707" s="466" t="s">
        <v>1824</v>
      </c>
      <c r="C707" s="466" t="str">
        <f>INDEX([2]Translations!$B:$B,MATCH(A707,[2]Translations!$A:$A,0))</f>
        <v>Iron casting</v>
      </c>
      <c r="D707" s="407" t="s">
        <v>978</v>
      </c>
    </row>
    <row r="708" spans="1:4" x14ac:dyDescent="0.2">
      <c r="A708" s="468">
        <v>707</v>
      </c>
      <c r="B708" s="466" t="s">
        <v>1825</v>
      </c>
      <c r="C708" s="466" t="str">
        <f>INDEX([2]Translations!$B:$B,MATCH(A708,[2]Translations!$A:$A,0))</f>
        <v>Pre-bake anode</v>
      </c>
      <c r="D708" s="407" t="s">
        <v>979</v>
      </c>
    </row>
    <row r="709" spans="1:4" x14ac:dyDescent="0.2">
      <c r="A709" s="468">
        <v>708</v>
      </c>
      <c r="B709" s="466" t="s">
        <v>1826</v>
      </c>
      <c r="C709" s="466" t="str">
        <f>INDEX([2]Translations!$B:$B,MATCH(A709,[2]Translations!$A:$A,0))</f>
        <v>[Primary] Aluminium</v>
      </c>
      <c r="D709" s="407" t="s">
        <v>981</v>
      </c>
    </row>
    <row r="710" spans="1:4" x14ac:dyDescent="0.2">
      <c r="A710" s="468">
        <v>709</v>
      </c>
      <c r="B710" s="466" t="s">
        <v>1827</v>
      </c>
      <c r="C710" s="466" t="str">
        <f>INDEX([2]Translations!$B:$B,MATCH(A710,[2]Translations!$A:$A,0))</f>
        <v>Grey cement clinker</v>
      </c>
      <c r="D710" s="407" t="s">
        <v>982</v>
      </c>
    </row>
    <row r="711" spans="1:4" x14ac:dyDescent="0.2">
      <c r="A711" s="468">
        <v>710</v>
      </c>
      <c r="B711" s="466" t="s">
        <v>1828</v>
      </c>
      <c r="C711" s="466" t="str">
        <f>INDEX([2]Translations!$B:$B,MATCH(A711,[2]Translations!$A:$A,0))</f>
        <v>White cement clinker</v>
      </c>
      <c r="D711" s="407" t="s">
        <v>984</v>
      </c>
    </row>
    <row r="712" spans="1:4" x14ac:dyDescent="0.2">
      <c r="A712" s="468">
        <v>711</v>
      </c>
      <c r="B712" s="466" t="s">
        <v>1829</v>
      </c>
      <c r="C712" s="466" t="str">
        <f>INDEX([2]Translations!$B:$B,MATCH(A712,[2]Translations!$A:$A,0))</f>
        <v>Please use lime tool in sheet "SpecialBM" for calculating historical activity levels.</v>
      </c>
      <c r="D712" s="407" t="s">
        <v>986</v>
      </c>
    </row>
    <row r="713" spans="1:4" x14ac:dyDescent="0.2">
      <c r="A713" s="468">
        <v>712</v>
      </c>
      <c r="B713" s="466" t="s">
        <v>1830</v>
      </c>
      <c r="C713" s="466" t="str">
        <f>INDEX([2]Translations!$B:$B,MATCH(A713,[2]Translations!$A:$A,0))</f>
        <v>Please use dolime tool in sheet "SpecialBM" for calculating historical activity levels.</v>
      </c>
      <c r="D713" s="407" t="s">
        <v>988</v>
      </c>
    </row>
    <row r="714" spans="1:4" x14ac:dyDescent="0.2">
      <c r="A714" s="468">
        <v>713</v>
      </c>
      <c r="B714" s="466" t="s">
        <v>1831</v>
      </c>
      <c r="C714" s="466" t="str">
        <f>INDEX([2]Translations!$B:$B,MATCH(A714,[2]Translations!$A:$A,0))</f>
        <v>Sintered dolime</v>
      </c>
      <c r="D714" s="407" t="s">
        <v>990</v>
      </c>
    </row>
    <row r="715" spans="1:4" x14ac:dyDescent="0.2">
      <c r="A715" s="468">
        <v>714</v>
      </c>
      <c r="B715" s="466" t="s">
        <v>1832</v>
      </c>
      <c r="C715" s="466" t="str">
        <f>INDEX([2]Translations!$B:$B,MATCH(A715,[2]Translations!$A:$A,0))</f>
        <v>Float glass</v>
      </c>
      <c r="D715" s="407" t="s">
        <v>991</v>
      </c>
    </row>
    <row r="716" spans="1:4" x14ac:dyDescent="0.2">
      <c r="A716" s="468">
        <v>715</v>
      </c>
      <c r="B716" s="466" t="s">
        <v>1833</v>
      </c>
      <c r="C716" s="466" t="str">
        <f>INDEX([2]Translations!$B:$B,MATCH(A716,[2]Translations!$A:$A,0))</f>
        <v>Bottles and jars of colourless glass</v>
      </c>
      <c r="D716" s="407" t="s">
        <v>992</v>
      </c>
    </row>
    <row r="717" spans="1:4" x14ac:dyDescent="0.2">
      <c r="A717" s="468">
        <v>716</v>
      </c>
      <c r="B717" s="466" t="s">
        <v>1834</v>
      </c>
      <c r="C717" s="466" t="str">
        <f>INDEX([2]Translations!$B:$B,MATCH(A717,[2]Translations!$A:$A,0))</f>
        <v>Bottles and jars of coloured glass</v>
      </c>
      <c r="D717" s="407" t="s">
        <v>993</v>
      </c>
    </row>
    <row r="718" spans="1:4" x14ac:dyDescent="0.2">
      <c r="A718" s="468">
        <v>717</v>
      </c>
      <c r="B718" s="466" t="s">
        <v>1835</v>
      </c>
      <c r="C718" s="466" t="str">
        <f>INDEX([2]Translations!$B:$B,MATCH(A718,[2]Translations!$A:$A,0))</f>
        <v>Continuous filament glass fibre products</v>
      </c>
      <c r="D718" s="407" t="s">
        <v>995</v>
      </c>
    </row>
    <row r="719" spans="1:4" x14ac:dyDescent="0.2">
      <c r="A719" s="468">
        <v>718</v>
      </c>
      <c r="B719" s="466" t="s">
        <v>1836</v>
      </c>
      <c r="C719" s="466" t="str">
        <f>INDEX([2]Translations!$B:$B,MATCH(A719,[2]Translations!$A:$A,0))</f>
        <v>Facing bricks</v>
      </c>
      <c r="D719" s="407" t="s">
        <v>996</v>
      </c>
    </row>
    <row r="720" spans="1:4" x14ac:dyDescent="0.2">
      <c r="A720" s="468">
        <v>719</v>
      </c>
      <c r="B720" s="466" t="s">
        <v>1837</v>
      </c>
      <c r="C720" s="466" t="str">
        <f>INDEX([2]Translations!$B:$B,MATCH(A720,[2]Translations!$A:$A,0))</f>
        <v>Pavers</v>
      </c>
      <c r="D720" s="407" t="s">
        <v>997</v>
      </c>
    </row>
    <row r="721" spans="1:4" x14ac:dyDescent="0.2">
      <c r="A721" s="468">
        <v>720</v>
      </c>
      <c r="B721" s="466" t="s">
        <v>1838</v>
      </c>
      <c r="C721" s="466" t="str">
        <f>INDEX([2]Translations!$B:$B,MATCH(A721,[2]Translations!$A:$A,0))</f>
        <v>Roof tiles</v>
      </c>
      <c r="D721" s="407" t="s">
        <v>998</v>
      </c>
    </row>
    <row r="722" spans="1:4" x14ac:dyDescent="0.2">
      <c r="A722" s="468">
        <v>721</v>
      </c>
      <c r="B722" s="466" t="s">
        <v>1839</v>
      </c>
      <c r="C722" s="466" t="str">
        <f>INDEX([2]Translations!$B:$B,MATCH(A722,[2]Translations!$A:$A,0))</f>
        <v>Spray dried powder</v>
      </c>
      <c r="D722" s="407" t="s">
        <v>1000</v>
      </c>
    </row>
    <row r="723" spans="1:4" x14ac:dyDescent="0.2">
      <c r="A723" s="468">
        <v>722</v>
      </c>
      <c r="B723" s="466" t="s">
        <v>1840</v>
      </c>
      <c r="C723" s="466" t="str">
        <f>INDEX([2]Translations!$B:$B,MATCH(A723,[2]Translations!$A:$A,0))</f>
        <v>Mineral wool</v>
      </c>
      <c r="D723" s="407" t="s">
        <v>1002</v>
      </c>
    </row>
    <row r="724" spans="1:4" x14ac:dyDescent="0.2">
      <c r="A724" s="468">
        <v>723</v>
      </c>
      <c r="B724" s="466" t="s">
        <v>1841</v>
      </c>
      <c r="C724" s="466" t="str">
        <f>INDEX([2]Translations!$B:$B,MATCH(A724,[2]Translations!$A:$A,0))</f>
        <v>Plaster</v>
      </c>
      <c r="D724" s="407" t="s">
        <v>1003</v>
      </c>
    </row>
    <row r="725" spans="1:4" x14ac:dyDescent="0.2">
      <c r="A725" s="468">
        <v>724</v>
      </c>
      <c r="B725" s="466" t="s">
        <v>1842</v>
      </c>
      <c r="C725" s="466" t="str">
        <f>INDEX([2]Translations!$B:$B,MATCH(A725,[2]Translations!$A:$A,0))</f>
        <v>Dried secondary gypsum</v>
      </c>
      <c r="D725" s="407" t="s">
        <v>1004</v>
      </c>
    </row>
    <row r="726" spans="1:4" x14ac:dyDescent="0.2">
      <c r="A726" s="468">
        <v>725</v>
      </c>
      <c r="B726" s="466" t="s">
        <v>1843</v>
      </c>
      <c r="C726" s="466" t="str">
        <f>INDEX([2]Translations!$B:$B,MATCH(A726,[2]Translations!$A:$A,0))</f>
        <v>Plasterboard</v>
      </c>
      <c r="D726" s="407" t="s">
        <v>1006</v>
      </c>
    </row>
    <row r="727" spans="1:4" x14ac:dyDescent="0.2">
      <c r="A727" s="468">
        <v>726</v>
      </c>
      <c r="B727" s="466" t="s">
        <v>1844</v>
      </c>
      <c r="C727" s="466" t="str">
        <f>INDEX([2]Translations!$B:$B,MATCH(A727,[2]Translations!$A:$A,0))</f>
        <v>Short fibre kraft pulp</v>
      </c>
      <c r="D727" s="407" t="s">
        <v>1007</v>
      </c>
    </row>
    <row r="728" spans="1:4" x14ac:dyDescent="0.2">
      <c r="A728" s="468">
        <v>727</v>
      </c>
      <c r="B728" s="466" t="s">
        <v>1845</v>
      </c>
      <c r="C728" s="466" t="str">
        <f>INDEX([2]Translations!$B:$B,MATCH(A728,[2]Translations!$A:$A,0))</f>
        <v>Note that for integrated pulp &amp; paper production special allocation rules apply (Article 10(7) of the CIMs).</v>
      </c>
      <c r="D728" s="407" t="s">
        <v>1010</v>
      </c>
    </row>
    <row r="729" spans="1:4" x14ac:dyDescent="0.2">
      <c r="A729" s="468">
        <v>728</v>
      </c>
      <c r="B729" s="466" t="s">
        <v>1846</v>
      </c>
      <c r="C729" s="466" t="str">
        <f>INDEX([2]Translations!$B:$B,MATCH(A729,[2]Translations!$A:$A,0))</f>
        <v>Long fibre kraft pulp</v>
      </c>
      <c r="D729" s="407" t="s">
        <v>1008</v>
      </c>
    </row>
    <row r="730" spans="1:4" x14ac:dyDescent="0.2">
      <c r="A730" s="468">
        <v>729</v>
      </c>
      <c r="B730" s="466" t="s">
        <v>1847</v>
      </c>
      <c r="C730" s="466" t="str">
        <f>INDEX([2]Translations!$B:$B,MATCH(A730,[2]Translations!$A:$A,0))</f>
        <v>Sulphite pulp, thermo-mechanical and mechanical pulp</v>
      </c>
      <c r="D730" s="407" t="s">
        <v>1009</v>
      </c>
    </row>
    <row r="731" spans="1:4" x14ac:dyDescent="0.2">
      <c r="A731" s="468">
        <v>730</v>
      </c>
      <c r="B731" s="466" t="s">
        <v>1848</v>
      </c>
      <c r="C731" s="466" t="str">
        <f>INDEX([2]Translations!$B:$B,MATCH(A731,[2]Translations!$A:$A,0))</f>
        <v>Recovered paper pulp</v>
      </c>
      <c r="D731" s="407" t="s">
        <v>1012</v>
      </c>
    </row>
    <row r="732" spans="1:4" x14ac:dyDescent="0.2">
      <c r="A732" s="468">
        <v>731</v>
      </c>
      <c r="B732" s="466" t="s">
        <v>1849</v>
      </c>
      <c r="C732" s="466" t="str">
        <f>INDEX([2]Translations!$B:$B,MATCH(A732,[2]Translations!$A:$A,0))</f>
        <v>Newsprint</v>
      </c>
      <c r="D732" s="407" t="s">
        <v>1013</v>
      </c>
    </row>
    <row r="733" spans="1:4" x14ac:dyDescent="0.2">
      <c r="A733" s="468">
        <v>732</v>
      </c>
      <c r="B733" s="466" t="s">
        <v>1850</v>
      </c>
      <c r="C733" s="466" t="str">
        <f>INDEX([2]Translations!$B:$B,MATCH(A733,[2]Translations!$A:$A,0))</f>
        <v>Uncoated fine paper</v>
      </c>
      <c r="D733" s="407" t="s">
        <v>1014</v>
      </c>
    </row>
    <row r="734" spans="1:4" x14ac:dyDescent="0.2">
      <c r="A734" s="468">
        <v>733</v>
      </c>
      <c r="B734" s="466" t="s">
        <v>1851</v>
      </c>
      <c r="C734" s="466" t="str">
        <f>INDEX([2]Translations!$B:$B,MATCH(A734,[2]Translations!$A:$A,0))</f>
        <v>Coated fine paper</v>
      </c>
      <c r="D734" s="407" t="s">
        <v>1015</v>
      </c>
    </row>
    <row r="735" spans="1:4" x14ac:dyDescent="0.2">
      <c r="A735" s="468">
        <v>734</v>
      </c>
      <c r="B735" s="466" t="s">
        <v>1852</v>
      </c>
      <c r="C735" s="466" t="str">
        <f>INDEX([2]Translations!$B:$B,MATCH(A735,[2]Translations!$A:$A,0))</f>
        <v>Tissue</v>
      </c>
      <c r="D735" s="407" t="s">
        <v>1016</v>
      </c>
    </row>
    <row r="736" spans="1:4" x14ac:dyDescent="0.2">
      <c r="A736" s="468">
        <v>735</v>
      </c>
      <c r="B736" s="466" t="s">
        <v>1853</v>
      </c>
      <c r="C736" s="466" t="str">
        <f>INDEX([2]Translations!$B:$B,MATCH(A736,[2]Translations!$A:$A,0))</f>
        <v>Testliner and fluting</v>
      </c>
      <c r="D736" s="407" t="s">
        <v>1017</v>
      </c>
    </row>
    <row r="737" spans="1:4" x14ac:dyDescent="0.2">
      <c r="A737" s="468">
        <v>736</v>
      </c>
      <c r="B737" s="466" t="s">
        <v>1854</v>
      </c>
      <c r="C737" s="466" t="str">
        <f>INDEX([2]Translations!$B:$B,MATCH(A737,[2]Translations!$A:$A,0))</f>
        <v>Uncoated carton board</v>
      </c>
      <c r="D737" s="407" t="s">
        <v>1018</v>
      </c>
    </row>
    <row r="738" spans="1:4" x14ac:dyDescent="0.2">
      <c r="A738" s="468">
        <v>737</v>
      </c>
      <c r="B738" s="466" t="s">
        <v>1855</v>
      </c>
      <c r="C738" s="466" t="str">
        <f>INDEX([2]Translations!$B:$B,MATCH(A738,[2]Translations!$A:$A,0))</f>
        <v>Coated carton board</v>
      </c>
      <c r="D738" s="407" t="s">
        <v>1020</v>
      </c>
    </row>
    <row r="739" spans="1:4" x14ac:dyDescent="0.2">
      <c r="A739" s="468">
        <v>738</v>
      </c>
      <c r="B739" s="466" t="s">
        <v>1856</v>
      </c>
      <c r="C739" s="466" t="str">
        <f>INDEX([2]Translations!$B:$B,MATCH(A739,[2]Translations!$A:$A,0))</f>
        <v>Carbon black</v>
      </c>
      <c r="D739" s="407" t="s">
        <v>1022</v>
      </c>
    </row>
    <row r="740" spans="1:4" x14ac:dyDescent="0.2">
      <c r="A740" s="468">
        <v>739</v>
      </c>
      <c r="B740" s="466" t="s">
        <v>1857</v>
      </c>
      <c r="C740" s="466" t="str">
        <f>INDEX([2]Translations!$B:$B,MATCH(A740,[2]Translations!$A:$A,0))</f>
        <v>Nitric acid</v>
      </c>
      <c r="D740" s="407" t="s">
        <v>1024</v>
      </c>
    </row>
    <row r="741" spans="1:4" x14ac:dyDescent="0.2">
      <c r="A741" s="468">
        <v>740</v>
      </c>
      <c r="B741" s="466" t="s">
        <v>1858</v>
      </c>
      <c r="C741" s="466" t="str">
        <f>INDEX([2]Translations!$B:$B,MATCH(A741,[2]Translations!$A:$A,0))</f>
        <v>Measurable heat delivered to other sub-installations is to be treated like heat from non-ETS sources.</v>
      </c>
      <c r="D741" s="407" t="s">
        <v>1025</v>
      </c>
    </row>
    <row r="742" spans="1:4" x14ac:dyDescent="0.2">
      <c r="A742" s="468">
        <v>741</v>
      </c>
      <c r="B742" s="466" t="s">
        <v>1859</v>
      </c>
      <c r="C742" s="466" t="str">
        <f>INDEX([2]Translations!$B:$B,MATCH(A742,[2]Translations!$A:$A,0))</f>
        <v>Adipic acid</v>
      </c>
      <c r="D742" s="407" t="s">
        <v>1027</v>
      </c>
    </row>
    <row r="743" spans="1:4" x14ac:dyDescent="0.2">
      <c r="A743" s="468">
        <v>742</v>
      </c>
      <c r="B743" s="466" t="s">
        <v>1860</v>
      </c>
      <c r="C743" s="466" t="str">
        <f>INDEX([2]Translations!$B:$B,MATCH(A743,[2]Translations!$A:$A,0))</f>
        <v>Ammonia</v>
      </c>
      <c r="D743" s="407" t="s">
        <v>1029</v>
      </c>
    </row>
    <row r="744" spans="1:4" x14ac:dyDescent="0.2">
      <c r="A744" s="468">
        <v>743</v>
      </c>
      <c r="B744" s="466" t="s">
        <v>1861</v>
      </c>
      <c r="C744" s="466" t="str">
        <f>INDEX([2]Translations!$B:$B,MATCH(A744,[2]Translations!$A:$A,0))</f>
        <v>Please use steam cracking tool in sheet "SpecialBM" for calculating historical activity levels and preliminary allocation.</v>
      </c>
      <c r="D744" s="407" t="s">
        <v>1031</v>
      </c>
    </row>
    <row r="745" spans="1:4" x14ac:dyDescent="0.2">
      <c r="A745" s="468">
        <v>744</v>
      </c>
      <c r="B745" s="466" t="s">
        <v>1862</v>
      </c>
      <c r="C745" s="466" t="str">
        <f>INDEX([2]Translations!$B:$B,MATCH(A745,[2]Translations!$A:$A,0))</f>
        <v>Aromatics</v>
      </c>
      <c r="D745" s="407" t="s">
        <v>1032</v>
      </c>
    </row>
    <row r="746" spans="1:4" x14ac:dyDescent="0.2">
      <c r="A746" s="468">
        <v>745</v>
      </c>
      <c r="B746" s="466" t="s">
        <v>1863</v>
      </c>
      <c r="C746" s="466" t="str">
        <f>INDEX([2]Translations!$B:$B,MATCH(A746,[2]Translations!$A:$A,0))</f>
        <v>Styrene</v>
      </c>
      <c r="D746" s="407" t="s">
        <v>1035</v>
      </c>
    </row>
    <row r="747" spans="1:4" x14ac:dyDescent="0.2">
      <c r="A747" s="468">
        <v>746</v>
      </c>
      <c r="B747" s="466" t="s">
        <v>1864</v>
      </c>
      <c r="C747" s="466" t="str">
        <f>INDEX([2]Translations!$B:$B,MATCH(A747,[2]Translations!$A:$A,0))</f>
        <v>Phenol/ acetone</v>
      </c>
      <c r="D747" s="407" t="s">
        <v>1036</v>
      </c>
    </row>
    <row r="748" spans="1:4" x14ac:dyDescent="0.2">
      <c r="A748" s="468">
        <v>747</v>
      </c>
      <c r="B748" s="466" t="s">
        <v>1563</v>
      </c>
      <c r="C748" s="466" t="str">
        <f>INDEX([2]Translations!$B:$B,MATCH(A748,[2]Translations!$A:$A,0))</f>
        <v>Ethylene oxide/ ethylene glycols</v>
      </c>
      <c r="D748" s="407" t="s">
        <v>1037</v>
      </c>
    </row>
    <row r="749" spans="1:4" x14ac:dyDescent="0.2">
      <c r="A749" s="468">
        <v>748</v>
      </c>
      <c r="B749" s="466" t="s">
        <v>1865</v>
      </c>
      <c r="C749" s="466" t="str">
        <f>INDEX([2]Translations!$B:$B,MATCH(A749,[2]Translations!$A:$A,0))</f>
        <v>Please use ethylene oxide / glycols tool in sheet "SpecialBM" for calculating historical activity levels.</v>
      </c>
      <c r="D749" s="407" t="s">
        <v>1038</v>
      </c>
    </row>
    <row r="750" spans="1:4" x14ac:dyDescent="0.2">
      <c r="A750" s="468">
        <v>749</v>
      </c>
      <c r="B750" s="466" t="s">
        <v>1866</v>
      </c>
      <c r="C750" s="466" t="str">
        <f>INDEX([2]Translations!$B:$B,MATCH(A750,[2]Translations!$A:$A,0))</f>
        <v>Vinyl chloride monomer</v>
      </c>
      <c r="D750" s="407" t="s">
        <v>1039</v>
      </c>
    </row>
    <row r="751" spans="1:4" x14ac:dyDescent="0.2">
      <c r="A751" s="468">
        <v>750</v>
      </c>
      <c r="B751" s="466" t="s">
        <v>1867</v>
      </c>
      <c r="C751" s="466" t="str">
        <f>INDEX([2]Translations!$B:$B,MATCH(A751,[2]Translations!$A:$A,0))</f>
        <v>Please use VCM tool in sheet "SpecialBM" for calculating preliminary allocation.</v>
      </c>
      <c r="D751" s="407" t="s">
        <v>1040</v>
      </c>
    </row>
    <row r="752" spans="1:4" x14ac:dyDescent="0.2">
      <c r="A752" s="468">
        <v>751</v>
      </c>
      <c r="B752" s="466" t="s">
        <v>20</v>
      </c>
      <c r="C752" s="466" t="str">
        <f>INDEX([2]Translations!$B:$B,MATCH(A752,[2]Translations!$A:$A,0))</f>
        <v>S-PVC</v>
      </c>
      <c r="D752" s="407" t="s">
        <v>1041</v>
      </c>
    </row>
    <row r="753" spans="1:4" x14ac:dyDescent="0.2">
      <c r="A753" s="468">
        <v>752</v>
      </c>
      <c r="B753" s="466" t="s">
        <v>21</v>
      </c>
      <c r="C753" s="466" t="str">
        <f>INDEX([2]Translations!$B:$B,MATCH(A753,[2]Translations!$A:$A,0))</f>
        <v>E-PVC</v>
      </c>
      <c r="D753" s="407" t="s">
        <v>1043</v>
      </c>
    </row>
    <row r="754" spans="1:4" x14ac:dyDescent="0.2">
      <c r="A754" s="468">
        <v>753</v>
      </c>
      <c r="B754" s="466" t="s">
        <v>1868</v>
      </c>
      <c r="C754" s="466" t="str">
        <f>INDEX([2]Translations!$B:$B,MATCH(A754,[2]Translations!$A:$A,0))</f>
        <v>Please use hydrogen tool in sheet "SpecialBM" for calculating historical activity levels.</v>
      </c>
      <c r="D754" s="407" t="s">
        <v>1045</v>
      </c>
    </row>
    <row r="755" spans="1:4" x14ac:dyDescent="0.2">
      <c r="A755" s="468">
        <v>754</v>
      </c>
      <c r="B755" s="466" t="s">
        <v>1869</v>
      </c>
      <c r="C755" s="466" t="str">
        <f>INDEX([2]Translations!$B:$B,MATCH(A755,[2]Translations!$A:$A,0))</f>
        <v>Please use syngas tool in sheet "SpecialBM" for calculating historical activity levels.</v>
      </c>
      <c r="D755" s="407" t="s">
        <v>1048</v>
      </c>
    </row>
    <row r="756" spans="1:4" x14ac:dyDescent="0.2">
      <c r="A756" s="468">
        <v>755</v>
      </c>
      <c r="B756" s="466" t="s">
        <v>1870</v>
      </c>
      <c r="C756" s="466" t="str">
        <f>INDEX([2]Translations!$B:$B,MATCH(A756,[2]Translations!$A:$A,0))</f>
        <v>Soda ash</v>
      </c>
      <c r="D756" s="407" t="s">
        <v>1050</v>
      </c>
    </row>
    <row r="757" spans="1:4" x14ac:dyDescent="0.2">
      <c r="A757" s="468">
        <v>756</v>
      </c>
      <c r="B757" s="465" t="s">
        <v>1871</v>
      </c>
      <c r="C757" s="465" t="str">
        <f>INDEX([2]Translations!$B:$B,MATCH(A757,[2]Translations!$A:$A,0))</f>
        <v>Fall-back Sub-Installation List</v>
      </c>
      <c r="D757" s="407" t="s">
        <v>1052</v>
      </c>
    </row>
    <row r="758" spans="1:4" x14ac:dyDescent="0.2">
      <c r="A758" s="468">
        <v>757</v>
      </c>
      <c r="B758" s="462" t="s">
        <v>1872</v>
      </c>
      <c r="C758" s="462" t="str">
        <f>INDEX([2]Translations!$B:$B,MATCH(A758,[2]Translations!$A:$A,0))</f>
        <v>Sub-inst</v>
      </c>
      <c r="D758" s="407" t="s">
        <v>1054</v>
      </c>
    </row>
    <row r="759" spans="1:4" x14ac:dyDescent="0.2">
      <c r="A759" s="468">
        <v>758</v>
      </c>
      <c r="B759" s="462" t="s">
        <v>1873</v>
      </c>
      <c r="C759" s="462" t="str">
        <f>INDEX([2]Translations!$B:$B,MATCH(A759,[2]Translations!$A:$A,0))</f>
        <v>Benchmark value (EUA/t)</v>
      </c>
      <c r="D759" s="407" t="s">
        <v>1056</v>
      </c>
    </row>
    <row r="760" spans="1:4" x14ac:dyDescent="0.25">
      <c r="A760" s="468">
        <v>759</v>
      </c>
      <c r="B760" s="10" t="s">
        <v>1874</v>
      </c>
      <c r="C760" s="10" t="str">
        <f>INDEX([2]Translations!$B:$B,MATCH(A760,[2]Translations!$A:$A,0))</f>
        <v>Heat benchmark sub-installation, CL</v>
      </c>
      <c r="D760" s="407" t="s">
        <v>1058</v>
      </c>
    </row>
    <row r="761" spans="1:4" x14ac:dyDescent="0.25">
      <c r="A761" s="468">
        <v>760</v>
      </c>
      <c r="B761" s="10" t="s">
        <v>1875</v>
      </c>
      <c r="C761" s="10" t="str">
        <f>INDEX([2]Translations!$B:$B,MATCH(A761,[2]Translations!$A:$A,0))</f>
        <v>Heat benchmark sub-installation, non-CL</v>
      </c>
      <c r="D761" s="407" t="s">
        <v>1059</v>
      </c>
    </row>
    <row r="762" spans="1:4" x14ac:dyDescent="0.25">
      <c r="A762" s="468">
        <v>761</v>
      </c>
      <c r="B762" s="10" t="s">
        <v>1876</v>
      </c>
      <c r="C762" s="10" t="str">
        <f>INDEX([2]Translations!$B:$B,MATCH(A762,[2]Translations!$A:$A,0))</f>
        <v>District Heating sub-installation, non-CL</v>
      </c>
      <c r="D762" s="407" t="s">
        <v>1060</v>
      </c>
    </row>
    <row r="763" spans="1:4" x14ac:dyDescent="0.25">
      <c r="A763" s="468">
        <v>762</v>
      </c>
      <c r="B763" s="10" t="s">
        <v>1877</v>
      </c>
      <c r="C763" s="10" t="str">
        <f>INDEX([2]Translations!$B:$B,MATCH(A763,[2]Translations!$A:$A,0))</f>
        <v>Fuel benchmark sub-installation, CL</v>
      </c>
      <c r="D763" s="407" t="s">
        <v>1061</v>
      </c>
    </row>
    <row r="764" spans="1:4" x14ac:dyDescent="0.25">
      <c r="A764" s="468">
        <v>763</v>
      </c>
      <c r="B764" s="10" t="s">
        <v>1878</v>
      </c>
      <c r="C764" s="10" t="str">
        <f>INDEX([2]Translations!$B:$B,MATCH(A764,[2]Translations!$A:$A,0))</f>
        <v>Fuel benchmark sub-installation, non-CL</v>
      </c>
      <c r="D764" s="407" t="s">
        <v>1062</v>
      </c>
    </row>
    <row r="765" spans="1:4" x14ac:dyDescent="0.25">
      <c r="A765" s="468">
        <v>764</v>
      </c>
      <c r="B765" s="10" t="s">
        <v>1879</v>
      </c>
      <c r="C765" s="10" t="str">
        <f>INDEX([2]Translations!$B:$B,MATCH(A765,[2]Translations!$A:$A,0))</f>
        <v>Process emissions sub-installation, CL</v>
      </c>
      <c r="D765" s="407" t="s">
        <v>1063</v>
      </c>
    </row>
    <row r="766" spans="1:4" x14ac:dyDescent="0.25">
      <c r="A766" s="468">
        <v>765</v>
      </c>
      <c r="B766" s="10" t="s">
        <v>1880</v>
      </c>
      <c r="C766" s="10" t="str">
        <f>INDEX([2]Translations!$B:$B,MATCH(A766,[2]Translations!$A:$A,0))</f>
        <v>Process emissions sub-installation, non-CL</v>
      </c>
      <c r="D766" s="407" t="s">
        <v>1064</v>
      </c>
    </row>
    <row r="767" spans="1:4" x14ac:dyDescent="0.2">
      <c r="A767" s="468">
        <v>766</v>
      </c>
      <c r="B767" s="465" t="s">
        <v>1881</v>
      </c>
      <c r="C767" s="465" t="str">
        <f>INDEX([2]Translations!$B:$B,MATCH(A767,[2]Translations!$A:$A,0))</f>
        <v>Monitoring Methods List</v>
      </c>
      <c r="D767" s="407" t="s">
        <v>1065</v>
      </c>
    </row>
    <row r="768" spans="1:4" x14ac:dyDescent="0.2">
      <c r="A768" s="468">
        <v>767</v>
      </c>
      <c r="B768" s="256" t="s">
        <v>1882</v>
      </c>
      <c r="C768" s="256" t="str">
        <f>INDEX([2]Translations!$B:$B,MATCH(A768,[2]Translations!$A:$A,0))</f>
        <v>10.1.5. (a) An amount of emissions assigned to the production of the waste gas is attributed under the product benchmark sub-installation where the waste gas is produced</v>
      </c>
      <c r="D768" s="407" t="s">
        <v>1066</v>
      </c>
    </row>
    <row r="769" spans="1:4" x14ac:dyDescent="0.2">
      <c r="A769" s="468">
        <v>768</v>
      </c>
      <c r="B769" s="256" t="s">
        <v>1883</v>
      </c>
      <c r="C769" s="256" t="str">
        <f>INDEX([2]Translations!$B:$B,MATCH(A769,[2]Translations!$A:$A,0))</f>
        <v>10.1.5. (b) An amount of emissions assigned to the consumption of the waste gas is attributed to the product benchmark sub-installation, heat benchmark sub-installation, district heating sub-installation or fuel benchmark sub-installation, where it is consumed.</v>
      </c>
      <c r="D769" s="407" t="s">
        <v>1067</v>
      </c>
    </row>
    <row r="770" spans="1:4" x14ac:dyDescent="0.2">
      <c r="A770" s="468">
        <v>769</v>
      </c>
      <c r="B770" s="256" t="s">
        <v>1884</v>
      </c>
      <c r="C770" s="256" t="str">
        <f>INDEX([2]Translations!$B:$B,MATCH(A770,[2]Translations!$A:$A,0))</f>
        <v>3.1. Applicable Methods</v>
      </c>
      <c r="D770" s="407" t="s">
        <v>1068</v>
      </c>
    </row>
    <row r="771" spans="1:4" x14ac:dyDescent="0.2">
      <c r="A771" s="468">
        <v>770</v>
      </c>
      <c r="B771" s="256" t="s">
        <v>1885</v>
      </c>
      <c r="C771" s="256" t="str">
        <f>INDEX([2]Translations!$B:$B,MATCH(A771,[2]Translations!$A:$A,0))</f>
        <v>3.2. Approach to attributing data to sub-installations</v>
      </c>
      <c r="D771" s="407" t="s">
        <v>1069</v>
      </c>
    </row>
    <row r="772" spans="1:4" x14ac:dyDescent="0.2">
      <c r="A772" s="468">
        <v>771</v>
      </c>
      <c r="B772" s="256" t="s">
        <v>1886</v>
      </c>
      <c r="C772" s="256" t="str">
        <f>INDEX([2]Translations!$B:$B,MATCH(A772,[2]Translations!$A:$A,0))</f>
        <v>3.3. Measurement instruments or procedures not under the operator's control</v>
      </c>
      <c r="D772" s="407" t="s">
        <v>1070</v>
      </c>
    </row>
    <row r="773" spans="1:4" x14ac:dyDescent="0.2">
      <c r="A773" s="468">
        <v>772</v>
      </c>
      <c r="B773" s="256" t="s">
        <v>1887</v>
      </c>
      <c r="C773" s="256" t="str">
        <f>INDEX([2]Translations!$B:$B,MATCH(A773,[2]Translations!$A:$A,0))</f>
        <v>3.4. Indirect determination methods</v>
      </c>
      <c r="D773" s="407" t="s">
        <v>1071</v>
      </c>
    </row>
    <row r="774" spans="1:4" x14ac:dyDescent="0.2">
      <c r="A774" s="468">
        <v>773</v>
      </c>
      <c r="B774" s="256" t="s">
        <v>1888</v>
      </c>
      <c r="C774" s="256" t="str">
        <f>INDEX([2]Translations!$B:$B,MATCH(A774,[2]Translations!$A:$A,0))</f>
        <v>3.2. 1. (a) Products in same production line, inputs, outputs and corresponding emissions shall be attributed sequentially based on the usage time per year for each sub-installation</v>
      </c>
      <c r="D774" s="407" t="s">
        <v>1072</v>
      </c>
    </row>
    <row r="775" spans="1:4" x14ac:dyDescent="0.2">
      <c r="A775" s="468">
        <v>774</v>
      </c>
      <c r="B775" s="256" t="s">
        <v>1889</v>
      </c>
      <c r="C775" s="256" t="str">
        <f>INDEX([2]Translations!$B:$B,MATCH(A775,[2]Translations!$A:$A,0))</f>
        <v>3.2. 1. (b) Based on the mass or volume of individual products produced or estimates based on the ratio of free reaction enthalpies of the chemical reactions involved or based on another suitable distribution key that is corroborated by a sound scientific methodology</v>
      </c>
      <c r="D775" s="407" t="s">
        <v>1073</v>
      </c>
    </row>
    <row r="776" spans="1:4" x14ac:dyDescent="0.2">
      <c r="A776" s="468">
        <v>775</v>
      </c>
      <c r="B776" s="256" t="s">
        <v>1890</v>
      </c>
      <c r="C776" s="256" t="str">
        <f>INDEX([2]Translations!$B:$B,MATCH(A776,[2]Translations!$A:$A,0))</f>
        <v>3.2. 2. (a) Determination of the split based on a determination method, such as sub-metering, estimate, correlation, used equally for each sub-installation - “reconciliation factor”</v>
      </c>
      <c r="D776" s="407" t="s">
        <v>1074</v>
      </c>
    </row>
    <row r="777" spans="1:4" x14ac:dyDescent="0.2">
      <c r="A777" s="468">
        <v>776</v>
      </c>
      <c r="B777" s="256" t="s">
        <v>1891</v>
      </c>
      <c r="C777" s="256" t="str">
        <f>INDEX([2]Translations!$B:$B,MATCH(A777,[2]Translations!$A:$A,0))</f>
        <v xml:space="preserve">3.2. 2. (b) Data may be subtracted from the total installation data </v>
      </c>
      <c r="D777" s="407" t="s">
        <v>1075</v>
      </c>
    </row>
    <row r="778" spans="1:4" x14ac:dyDescent="0.2">
      <c r="A778" s="468">
        <v>777</v>
      </c>
      <c r="B778" s="256" t="s">
        <v>1892</v>
      </c>
      <c r="C778" s="256" t="str">
        <f>INDEX([2]Translations!$B:$B,MATCH(A778,[2]Translations!$A:$A,0))</f>
        <v>3.3. (a) Amounts from invoices issued by a trade partner</v>
      </c>
      <c r="D778" s="407" t="s">
        <v>1076</v>
      </c>
    </row>
    <row r="779" spans="1:4" x14ac:dyDescent="0.2">
      <c r="A779" s="468">
        <v>778</v>
      </c>
      <c r="B779" s="256" t="s">
        <v>1893</v>
      </c>
      <c r="C779" s="256" t="str">
        <f>INDEX([2]Translations!$B:$B,MATCH(A779,[2]Translations!$A:$A,0))</f>
        <v xml:space="preserve">3.3. (b) Direct readings from the measurement systems </v>
      </c>
      <c r="D779" s="407" t="s">
        <v>1077</v>
      </c>
    </row>
    <row r="780" spans="1:4" x14ac:dyDescent="0.2">
      <c r="A780" s="468">
        <v>779</v>
      </c>
      <c r="B780" s="256" t="s">
        <v>1894</v>
      </c>
      <c r="C780" s="256" t="str">
        <f>INDEX([2]Translations!$B:$B,MATCH(A780,[2]Translations!$A:$A,0))</f>
        <v>3.3. (c) Use of empirical correlations provided by a competent and independent body, such as equipment suppliers, engineering providers or accredited laboratories</v>
      </c>
      <c r="D780" s="407" t="s">
        <v>1078</v>
      </c>
    </row>
    <row r="781" spans="1:4" x14ac:dyDescent="0.2">
      <c r="A781" s="468">
        <v>780</v>
      </c>
      <c r="B781" s="256" t="s">
        <v>1895</v>
      </c>
      <c r="C781" s="256" t="str">
        <f>INDEX([2]Translations!$B:$B,MATCH(A781,[2]Translations!$A:$A,0))</f>
        <v>3.4. - Calculation based on a known chemical or physical process using literature values</v>
      </c>
      <c r="D781" s="407" t="s">
        <v>1079</v>
      </c>
    </row>
    <row r="782" spans="1:4" x14ac:dyDescent="0.2">
      <c r="A782" s="468">
        <v>781</v>
      </c>
      <c r="B782" s="256" t="s">
        <v>1896</v>
      </c>
      <c r="C782" s="256" t="str">
        <f>INDEX([2]Translations!$B:$B,MATCH(A782,[2]Translations!$A:$A,0))</f>
        <v xml:space="preserve">3.4. - Calculation based on the installation’s design data </v>
      </c>
      <c r="D782" s="407" t="s">
        <v>1080</v>
      </c>
    </row>
    <row r="783" spans="1:4" x14ac:dyDescent="0.2">
      <c r="A783" s="468">
        <v>782</v>
      </c>
      <c r="B783" s="256" t="s">
        <v>1897</v>
      </c>
      <c r="C783" s="256" t="str">
        <f>INDEX([2]Translations!$B:$B,MATCH(A783,[2]Translations!$A:$A,0))</f>
        <v>3.4. - Correlation based on empirical tests for determining estimation values</v>
      </c>
      <c r="D783" s="407" t="s">
        <v>1081</v>
      </c>
    </row>
    <row r="784" spans="1:4" x14ac:dyDescent="0.2">
      <c r="A784" s="468">
        <v>783</v>
      </c>
      <c r="B784" s="256" t="s">
        <v>1898</v>
      </c>
      <c r="C784" s="256" t="str">
        <f>INDEX([2]Translations!$B:$B,MATCH(A784,[2]Translations!$A:$A,0))</f>
        <v>4.4.(a) Methods in accordance with the monitoring plan approved under Regulation (EU) No. 601/2012</v>
      </c>
      <c r="D784" s="407" t="s">
        <v>1082</v>
      </c>
    </row>
    <row r="785" spans="1:4" x14ac:dyDescent="0.2">
      <c r="A785" s="468">
        <v>784</v>
      </c>
      <c r="B785" s="256" t="s">
        <v>1899</v>
      </c>
      <c r="C785" s="256" t="str">
        <f>INDEX([2]Translations!$B:$B,MATCH(A785,[2]Translations!$A:$A,0))</f>
        <v>4.4.(b) Readings of measuring instruments subject to national legal metrological control or measuring instruments compliant with the requirements of the Directive 2014/31/EU or Directive 2014/32/EU for direct determination of a data set</v>
      </c>
      <c r="D785" s="407" t="s">
        <v>1083</v>
      </c>
    </row>
    <row r="786" spans="1:4" x14ac:dyDescent="0.2">
      <c r="A786" s="468">
        <v>785</v>
      </c>
      <c r="B786" s="256" t="s">
        <v>1900</v>
      </c>
      <c r="C786" s="256" t="str">
        <f>INDEX([2]Translations!$B:$B,MATCH(A786,[2]Translations!$A:$A,0))</f>
        <v>4.4.(c) Readings of measuring instruments under the operators control for direct determination of a data set not falling under point b</v>
      </c>
      <c r="D786" s="407" t="s">
        <v>1084</v>
      </c>
    </row>
    <row r="787" spans="1:4" x14ac:dyDescent="0.2">
      <c r="A787" s="468">
        <v>786</v>
      </c>
      <c r="B787" s="256" t="s">
        <v>1901</v>
      </c>
      <c r="C787" s="256" t="str">
        <f>INDEX([2]Translations!$B:$B,MATCH(A787,[2]Translations!$A:$A,0))</f>
        <v>4.4.(d) Readings of measuring instruments not under the operators control for direct determination of a data set not falling under point b</v>
      </c>
      <c r="D787" s="407" t="s">
        <v>1085</v>
      </c>
    </row>
    <row r="788" spans="1:4" x14ac:dyDescent="0.2">
      <c r="A788" s="468">
        <v>787</v>
      </c>
      <c r="B788" s="256" t="s">
        <v>1902</v>
      </c>
      <c r="C788" s="256" t="str">
        <f>INDEX([2]Translations!$B:$B,MATCH(A788,[2]Translations!$A:$A,0))</f>
        <v>4.4.(e) Readings of measuring instruments for indirect determination of a data set, provided that an appropriate correlation between the measurement and the data set in question is established in line with section 3.4 of this Annex</v>
      </c>
      <c r="D788" s="407" t="s">
        <v>1086</v>
      </c>
    </row>
    <row r="789" spans="1:4" x14ac:dyDescent="0.2">
      <c r="A789" s="468">
        <v>788</v>
      </c>
      <c r="B789" s="256" t="s">
        <v>1903</v>
      </c>
      <c r="C789" s="256" t="str">
        <f>INDEX([2]Translations!$B:$B,MATCH(A789,[2]Translations!$A:$A,0))</f>
        <v>4.4.(f) Other methods, in particular for historical data or where no other data source can be identified by the operator as available</v>
      </c>
      <c r="D789" s="407" t="s">
        <v>1087</v>
      </c>
    </row>
    <row r="790" spans="1:4" x14ac:dyDescent="0.2">
      <c r="A790" s="468">
        <v>789</v>
      </c>
      <c r="B790" s="256" t="s">
        <v>1904</v>
      </c>
      <c r="C790" s="256" t="str">
        <f>INDEX([2]Translations!$B:$B,MATCH(A790,[2]Translations!$A:$A,0))</f>
        <v>4.5. (a) Readings of measuring instruments subject to national legal metrological control or measuring instruments compliant with the requirements of the Directive 2014/31/EU or Directive 2014/32/EU</v>
      </c>
      <c r="D790" s="407" t="s">
        <v>1088</v>
      </c>
    </row>
    <row r="791" spans="1:4" x14ac:dyDescent="0.2">
      <c r="A791" s="468">
        <v>790</v>
      </c>
      <c r="B791" s="256" t="s">
        <v>1905</v>
      </c>
      <c r="C791" s="256" t="str">
        <f>INDEX([2]Translations!$B:$B,MATCH(A791,[2]Translations!$A:$A,0))</f>
        <v>4.5. (b) Readings of measuring instruments under the operator's control for direct determination of a data set not falling under point a</v>
      </c>
      <c r="D791" s="407" t="s">
        <v>1089</v>
      </c>
    </row>
    <row r="792" spans="1:4" x14ac:dyDescent="0.2">
      <c r="A792" s="468">
        <v>791</v>
      </c>
      <c r="B792" s="256" t="s">
        <v>1906</v>
      </c>
      <c r="C792" s="256" t="str">
        <f>INDEX([2]Translations!$B:$B,MATCH(A792,[2]Translations!$A:$A,0))</f>
        <v>4.5. (c) Readings of measuring instruments not under the operator's control for direct determination of a data set not falling under point a</v>
      </c>
      <c r="D792" s="407" t="s">
        <v>1090</v>
      </c>
    </row>
    <row r="793" spans="1:4" x14ac:dyDescent="0.2">
      <c r="A793" s="468">
        <v>792</v>
      </c>
      <c r="B793" s="256" t="s">
        <v>2019</v>
      </c>
      <c r="C793" s="256" t="str">
        <f>INDEX([2]Translations!$B:$B,MATCH(A793,[2]Translations!$A:$A,0))</f>
        <v>4.5. (d) Readings of measuring instruments for indirect determination of a data set, provided that an appropriate correlation between the measurement and the data set in question is established in line with section 3.4 of Annex VII (FAR)</v>
      </c>
      <c r="D793" s="407" t="s">
        <v>1091</v>
      </c>
    </row>
    <row r="794" spans="1:4" x14ac:dyDescent="0.2">
      <c r="A794" s="468">
        <v>793</v>
      </c>
      <c r="B794" s="256" t="s">
        <v>2020</v>
      </c>
      <c r="C794" s="256" t="str">
        <f>INDEX([2]Translations!$B:$B,MATCH(A794,[2]Translations!$A:$A,0))</f>
        <v>4.5. (e) Calculation of a proxy for the determining net amounts of measurable heat in accordance with Method 3 of section 7.2 in Annex VII (FAR)</v>
      </c>
      <c r="D794" s="407" t="s">
        <v>1092</v>
      </c>
    </row>
    <row r="795" spans="1:4" x14ac:dyDescent="0.2">
      <c r="A795" s="468">
        <v>794</v>
      </c>
      <c r="B795" s="256" t="s">
        <v>1907</v>
      </c>
      <c r="C795" s="256" t="str">
        <f>INDEX([2]Translations!$B:$B,MATCH(A795,[2]Translations!$A:$A,0))</f>
        <v>4.5. (f) Other methods, in particular for historical data or where no other data source can be identified by the operator as available</v>
      </c>
      <c r="D795" s="407" t="s">
        <v>1093</v>
      </c>
    </row>
    <row r="796" spans="1:4" x14ac:dyDescent="0.2">
      <c r="A796" s="468">
        <v>795</v>
      </c>
      <c r="B796" s="256" t="s">
        <v>1908</v>
      </c>
      <c r="C796" s="256" t="str">
        <f>INDEX([2]Translations!$B:$B,MATCH(A796,[2]Translations!$A:$A,0))</f>
        <v>4.6. (a) Methods for determining calculation factors in accordance with the monitoring plan approved under Regulation (EU) No. 601/2012</v>
      </c>
      <c r="D796" s="407" t="s">
        <v>1094</v>
      </c>
    </row>
    <row r="797" spans="1:4" x14ac:dyDescent="0.2">
      <c r="A797" s="468">
        <v>796</v>
      </c>
      <c r="B797" s="256" t="s">
        <v>2021</v>
      </c>
      <c r="C797" s="256" t="str">
        <f>INDEX([2]Translations!$B:$B,MATCH(A797,[2]Translations!$A:$A,0))</f>
        <v>4.6. (b) Laboratory analyses in accordance with section 6.1 of  Annex VII (FAR)</v>
      </c>
      <c r="D797" s="407" t="s">
        <v>1095</v>
      </c>
    </row>
    <row r="798" spans="1:4" x14ac:dyDescent="0.2">
      <c r="A798" s="468">
        <v>797</v>
      </c>
      <c r="B798" s="256" t="s">
        <v>2022</v>
      </c>
      <c r="C798" s="256" t="str">
        <f>INDEX([2]Translations!$B:$B,MATCH(A798,[2]Translations!$A:$A,0))</f>
        <v>4.6. (c) Simplified laboratory analyses in accordance with section 6.2 of Annex VII (FAR)</v>
      </c>
      <c r="D798" s="407" t="s">
        <v>1096</v>
      </c>
    </row>
    <row r="799" spans="1:4" x14ac:dyDescent="0.2">
      <c r="A799" s="468">
        <v>798</v>
      </c>
      <c r="B799" s="256" t="s">
        <v>1909</v>
      </c>
      <c r="C799" s="256" t="str">
        <f>INDEX([2]Translations!$B:$B,MATCH(A799,[2]Translations!$A:$A,0))</f>
        <v>4.6. (d) Constant values based on one of the following data sources: standard factors, literature values, values specified and guaranteed by the supplier</v>
      </c>
      <c r="D799" s="407" t="s">
        <v>1097</v>
      </c>
    </row>
    <row r="800" spans="1:4" x14ac:dyDescent="0.2">
      <c r="A800" s="468">
        <v>799</v>
      </c>
      <c r="B800" s="256" t="s">
        <v>1910</v>
      </c>
      <c r="C800" s="256" t="str">
        <f>INDEX([2]Translations!$B:$B,MATCH(A800,[2]Translations!$A:$A,0))</f>
        <v>4.6. (e) Constant values based on one of the following data sources: standard/stoichiometric factors, analysis-based values, other values based on scientific evidence</v>
      </c>
      <c r="D800" s="407" t="s">
        <v>1098</v>
      </c>
    </row>
    <row r="801" spans="1:4" x14ac:dyDescent="0.2">
      <c r="A801" s="468">
        <v>800</v>
      </c>
      <c r="B801" s="256" t="s">
        <v>1911</v>
      </c>
      <c r="C801" s="256" t="str">
        <f>INDEX([2]Translations!$B:$B,MATCH(A801,[2]Translations!$A:$A,0))</f>
        <v>5. (a) based on continual metering at the process where the material is consumed or produced</v>
      </c>
      <c r="D801" s="407" t="s">
        <v>1099</v>
      </c>
    </row>
    <row r="802" spans="1:4" x14ac:dyDescent="0.2">
      <c r="A802" s="468">
        <v>801</v>
      </c>
      <c r="B802" s="256" t="s">
        <v>1912</v>
      </c>
      <c r="C802" s="256" t="str">
        <f>INDEX([2]Translations!$B:$B,MATCH(A802,[2]Translations!$A:$A,0))</f>
        <v>5. (b) based on aggregation of metering of quantities separately delivered or produced taking into account relevant stock changes</v>
      </c>
      <c r="D802" s="407" t="s">
        <v>1100</v>
      </c>
    </row>
    <row r="803" spans="1:4" x14ac:dyDescent="0.25">
      <c r="A803" s="468">
        <v>802</v>
      </c>
      <c r="B803" s="467" t="s">
        <v>1913</v>
      </c>
      <c r="C803" s="467" t="str">
        <f>INDEX([2]Translations!$B:$B,MATCH(A803,[2]Translations!$A:$A,0))</f>
        <v>7.2. Method 1: Using measurements</v>
      </c>
      <c r="D803" s="407" t="s">
        <v>1101</v>
      </c>
    </row>
    <row r="804" spans="1:4" x14ac:dyDescent="0.25">
      <c r="A804" s="468">
        <v>803</v>
      </c>
      <c r="B804" s="467" t="s">
        <v>1914</v>
      </c>
      <c r="C804" s="467" t="str">
        <f>INDEX([2]Translations!$B:$B,MATCH(A804,[2]Translations!$A:$A,0))</f>
        <v>7.2. Method 2: Using documentation</v>
      </c>
      <c r="D804" s="407" t="s">
        <v>1102</v>
      </c>
    </row>
    <row r="805" spans="1:4" x14ac:dyDescent="0.25">
      <c r="A805" s="468">
        <v>804</v>
      </c>
      <c r="B805" s="467" t="s">
        <v>1915</v>
      </c>
      <c r="C805" s="467" t="str">
        <f>INDEX([2]Translations!$B:$B,MATCH(A805,[2]Translations!$A:$A,0))</f>
        <v>7.2. Method 3: Calculation of a proxy based on measured efficiency</v>
      </c>
      <c r="D805" s="407" t="s">
        <v>1103</v>
      </c>
    </row>
    <row r="806" spans="1:4" x14ac:dyDescent="0.25">
      <c r="A806" s="468">
        <v>805</v>
      </c>
      <c r="B806" s="467" t="s">
        <v>1916</v>
      </c>
      <c r="C806" s="467" t="str">
        <f>INDEX([2]Translations!$B:$B,MATCH(A806,[2]Translations!$A:$A,0))</f>
        <v>7.2. Method 4: Calculating a proxy based on the reference efficiency</v>
      </c>
      <c r="D806" s="407" t="s">
        <v>1104</v>
      </c>
    </row>
    <row r="807" spans="1:4" x14ac:dyDescent="0.25">
      <c r="A807" s="495">
        <v>999</v>
      </c>
      <c r="B807" s="496" t="s">
        <v>1917</v>
      </c>
      <c r="C807" s="496" t="str">
        <f>INDEX([2]Translations!$B:$B,MATCH(A807,[2]Translations!$A:$A,0))</f>
        <v>NEW for 2026-2030 as of here</v>
      </c>
      <c r="D807" s="407"/>
    </row>
    <row r="808" spans="1:4" ht="63.75" x14ac:dyDescent="0.25">
      <c r="A808" s="468">
        <v>1000</v>
      </c>
      <c r="B808" s="565" t="s">
        <v>2023</v>
      </c>
      <c r="C808" s="565" t="str">
        <f>INDEX([2]Translations!$B:$B,MATCH(A808,[2]Translations!$A:$A,0))</f>
        <v>Directive 2003/87/EC, as amended most recently by Directive 2023/959/EU (hereinafter "the EU ETS Directive") requires Member States to allocate allowances for free to installations based on Community-wide and fully-harmonised rules (Article 10a(1)). The Directive can be downloaded from:</v>
      </c>
      <c r="D808" s="407" t="s">
        <v>348</v>
      </c>
    </row>
    <row r="809" spans="1:4" ht="54" x14ac:dyDescent="0.25">
      <c r="A809" s="468">
        <v>1001</v>
      </c>
      <c r="B809" s="566" t="s">
        <v>1918</v>
      </c>
      <c r="C809" s="566" t="str">
        <f>INDEX([2]Translations!$B:$B,MATCH(A809,[2]Translations!$A:$A,0))</f>
        <v>This is the final version of the updated template for 2026-2030. Version of 9 April 2024.</v>
      </c>
      <c r="D809" s="407" t="s">
        <v>354</v>
      </c>
    </row>
    <row r="810" spans="1:4" ht="33.75" x14ac:dyDescent="0.25">
      <c r="A810" s="468">
        <v>1002</v>
      </c>
      <c r="B810" s="567" t="s">
        <v>1919</v>
      </c>
      <c r="C810" s="567" t="str">
        <f>INDEX([2]Translations!$B:$B,MATCH(A810,[2]Translations!$A:$A,0))</f>
        <v xml:space="preserve">For example, if the Registry ID is BE000000000123456, please enter here 123456. Together with the Member State selected under 2.b, this Registry ID (unique ID) will be displayed automatically in (f) below. </v>
      </c>
      <c r="D810" s="407" t="s">
        <v>433</v>
      </c>
    </row>
    <row r="811" spans="1:4" ht="22.5" x14ac:dyDescent="0.25">
      <c r="A811" s="468">
        <v>1003</v>
      </c>
      <c r="B811" s="568" t="s">
        <v>1920</v>
      </c>
      <c r="C811" s="568" t="str">
        <f>INDEX([2]Translations!$B:$B,MATCH(A811,[2]Translations!$A:$A,0))</f>
        <v>The status regarding the exposure to significant risk of carbon leakage ("CL") is based on Regulation (EU) 2019/708.</v>
      </c>
      <c r="D811" s="407" t="s">
        <v>463</v>
      </c>
    </row>
    <row r="812" spans="1:4" ht="15.75" thickBot="1" x14ac:dyDescent="0.3">
      <c r="A812" s="468">
        <v>1004</v>
      </c>
      <c r="B812" s="569" t="s">
        <v>1921</v>
      </c>
      <c r="C812" s="569" t="str">
        <f>INDEX([2]Translations!$B:$B,MATCH(A812,[2]Translations!$A:$A,0))</f>
        <v>CBAM?</v>
      </c>
      <c r="D812" s="407" t="s">
        <v>1185</v>
      </c>
    </row>
    <row r="813" spans="1:4" ht="33.75" x14ac:dyDescent="0.25">
      <c r="A813" s="468">
        <v>1005</v>
      </c>
      <c r="B813" s="568" t="s">
        <v>1922</v>
      </c>
      <c r="C813" s="568" t="str">
        <f>INDEX([2]Translations!$B:$B,MATCH(A813,[2]Translations!$A:$A,0))</f>
        <v>For each type of fall-back approach, a maximum of three sub-installations may exist, one exposed to significant risk of carbon leakage (split into CBAM and non-CBAM), the other non-exposed.</v>
      </c>
      <c r="D813" s="407" t="s">
        <v>467</v>
      </c>
    </row>
    <row r="814" spans="1:4" ht="22.5" x14ac:dyDescent="0.25">
      <c r="A814" s="468">
        <v>1006</v>
      </c>
      <c r="B814" s="568" t="s">
        <v>1923</v>
      </c>
      <c r="C814" s="568" t="str">
        <f>INDEX([2]Translations!$B:$B,MATCH(A814,[2]Translations!$A:$A,0))</f>
        <v>As an exception to that rule, for measurable heat a fourth sub-installation is defined for the delivery of district heating.</v>
      </c>
      <c r="D814" s="407" t="s">
        <v>468</v>
      </c>
    </row>
    <row r="815" spans="1:4" ht="22.5" x14ac:dyDescent="0.25">
      <c r="A815" s="468">
        <v>1007</v>
      </c>
      <c r="B815" s="568" t="s">
        <v>1924</v>
      </c>
      <c r="C815" s="568" t="str">
        <f>INDEX([2]Translations!$B:$B,MATCH(A815,[2]Translations!$A:$A,0))</f>
        <v>The CBAM status of the sub-installation depends on whether the CN codes of the goods produced are listed in Annex I of Regulation (EU) 2023/956.</v>
      </c>
      <c r="D815" s="407" t="s">
        <v>469</v>
      </c>
    </row>
    <row r="816" spans="1:4" ht="33.75" x14ac:dyDescent="0.25">
      <c r="A816" s="468">
        <v>1008</v>
      </c>
      <c r="B816" s="568" t="s">
        <v>1925</v>
      </c>
      <c r="C816" s="568" t="str">
        <f>INDEX([2]Translations!$B:$B,MATCH(A816,[2]Translations!$A:$A,0))</f>
        <v>All energy and material flows, in particular the source streams, measurable and non-measurable heat, electricity where relevant, and waste gases</v>
      </c>
      <c r="D816" s="407" t="s">
        <v>484</v>
      </c>
    </row>
    <row r="817" spans="1:4" ht="56.25" x14ac:dyDescent="0.25">
      <c r="A817" s="468">
        <v>1009</v>
      </c>
      <c r="B817" s="568" t="s">
        <v>1926</v>
      </c>
      <c r="C817" s="568" t="str">
        <f>INDEX([2]Translations!$B:$B,MATCH(A817,[2]Translations!$A:$A,0))</f>
        <v>Boundaries of the sub-installations, including the split between sub-installation serving sectors deemed to be exposed to a significant risk of carbon leakage and sub-installations serving other sectors, based on NACE rev. 2 or PRODCOM 2010, as well as the split between goods covered by CBAM and not.</v>
      </c>
      <c r="D817" s="407" t="s">
        <v>1151</v>
      </c>
    </row>
    <row r="818" spans="1:4" x14ac:dyDescent="0.25">
      <c r="A818" s="468">
        <v>1010</v>
      </c>
      <c r="B818" s="570" t="s">
        <v>2024</v>
      </c>
      <c r="C818" s="570" t="str">
        <f>INDEX([2]Translations!$B:$B,MATCH(A818,[2]Translations!$A:$A,0))</f>
        <v>List of Sub-installations for drop-downlists:</v>
      </c>
      <c r="D818" s="407" t="s">
        <v>1152</v>
      </c>
    </row>
    <row r="819" spans="1:4" ht="51" x14ac:dyDescent="0.25">
      <c r="A819" s="468">
        <v>1011</v>
      </c>
      <c r="B819" s="571" t="s">
        <v>1927</v>
      </c>
      <c r="C819" s="571" t="str">
        <f>INDEX([2]Translations!$B:$B,MATCH(A819,[2]Translations!$A:$A,0))</f>
        <v>Please give a reference to the procedure pursuant to Art. 22a(2) for implementing recommendations and, where applicable, demonstrating the application of the conditions as referred to in Art. 22a(1).</v>
      </c>
      <c r="D819" s="407" t="s">
        <v>1154</v>
      </c>
    </row>
    <row r="820" spans="1:4" ht="15.75" thickBot="1" x14ac:dyDescent="0.3">
      <c r="A820" s="468">
        <v>1012</v>
      </c>
      <c r="B820" s="572" t="s">
        <v>1928</v>
      </c>
      <c r="C820" s="572" t="str">
        <f>INDEX([2]Translations!$B:$B,MATCH(A820,[2]Translations!$A:$A,0))</f>
        <v>Energy input</v>
      </c>
      <c r="D820" s="407" t="s">
        <v>1155</v>
      </c>
    </row>
    <row r="821" spans="1:4" x14ac:dyDescent="0.25">
      <c r="A821" s="468">
        <v>1013</v>
      </c>
      <c r="B821" s="571" t="s">
        <v>1929</v>
      </c>
      <c r="C821" s="571" t="str">
        <f>INDEX([2]Translations!$B:$B,MATCH(A821,[2]Translations!$A:$A,0))</f>
        <v>Energy input flows</v>
      </c>
      <c r="D821" s="407" t="s">
        <v>555</v>
      </c>
    </row>
    <row r="822" spans="1:4" ht="57" thickBot="1" x14ac:dyDescent="0.3">
      <c r="A822" s="468">
        <v>1014</v>
      </c>
      <c r="B822" s="568" t="s">
        <v>1930</v>
      </c>
      <c r="C822" s="568" t="str">
        <f>INDEX([2]Translations!$B:$B,MATCH(A822,[2]Translations!$A:$A,0))</f>
        <v>Point 1. comprises the amount of fuel input and corresponding energy content. Where relevant and not included under 1., the methods used to determine any material input and corresponding energy content from exothermic reaction should be provided under 2. The method to quantify the electricity input for the purpose of production of heat (e.g. electric boilers, heat pumps).</v>
      </c>
      <c r="D822" s="407" t="s">
        <v>1156</v>
      </c>
    </row>
    <row r="823" spans="1:4" ht="15.75" thickBot="1" x14ac:dyDescent="0.3">
      <c r="A823" s="468">
        <v>1015</v>
      </c>
      <c r="B823" s="573" t="s">
        <v>1931</v>
      </c>
      <c r="C823" s="573" t="str">
        <f>INDEX([2]Translations!$B:$B,MATCH(A823,[2]Translations!$A:$A,0))</f>
        <v>Fuel energy content</v>
      </c>
      <c r="D823" s="407" t="s">
        <v>1157</v>
      </c>
    </row>
    <row r="824" spans="1:4" ht="15.75" thickBot="1" x14ac:dyDescent="0.3">
      <c r="A824" s="468">
        <v>1016</v>
      </c>
      <c r="B824" s="574" t="s">
        <v>1932</v>
      </c>
      <c r="C824" s="574" t="str">
        <f>INDEX([2]Translations!$B:$B,MATCH(A824,[2]Translations!$A:$A,0))</f>
        <v>Material input and output (exothermic heat)</v>
      </c>
      <c r="D824" s="407" t="s">
        <v>1158</v>
      </c>
    </row>
    <row r="825" spans="1:4" ht="15.75" thickBot="1" x14ac:dyDescent="0.3">
      <c r="A825" s="468">
        <v>1017</v>
      </c>
      <c r="B825" s="574" t="s">
        <v>1933</v>
      </c>
      <c r="C825" s="574" t="str">
        <f>INDEX([2]Translations!$B:$B,MATCH(A825,[2]Translations!$A:$A,0))</f>
        <v>Energy content (exothermic heat)</v>
      </c>
      <c r="D825" s="407" t="s">
        <v>1159</v>
      </c>
    </row>
    <row r="826" spans="1:4" ht="15.75" thickBot="1" x14ac:dyDescent="0.3">
      <c r="A826" s="468">
        <v>1018</v>
      </c>
      <c r="B826" s="574" t="s">
        <v>1934</v>
      </c>
      <c r="C826" s="574" t="str">
        <f>INDEX([2]Translations!$B:$B,MATCH(A826,[2]Translations!$A:$A,0))</f>
        <v>Electricity input for heat production</v>
      </c>
      <c r="D826" s="407" t="s">
        <v>1167</v>
      </c>
    </row>
    <row r="827" spans="1:4" ht="45" x14ac:dyDescent="0.25">
      <c r="A827" s="468">
        <v>1019</v>
      </c>
      <c r="B827" s="568" t="s">
        <v>2030</v>
      </c>
      <c r="C827" s="568" t="str">
        <f>INDEX([2]Translations!$B:$B,MATCH(A827,[2]Translations!$A:$A,0))</f>
        <v xml:space="preserve">1) If the installation is producing electricity, the methodology should cover the electricity produced, the electricity imported, exported and consumed.
2) If the installation is not producing electricity, only the methodology for the consumption should be covered below. </v>
      </c>
      <c r="D827" s="407" t="s">
        <v>1160</v>
      </c>
    </row>
    <row r="828" spans="1:4" s="608" customFormat="1" ht="25.5" x14ac:dyDescent="0.25">
      <c r="A828" s="633">
        <v>1020</v>
      </c>
      <c r="B828" s="575" t="s">
        <v>1935</v>
      </c>
      <c r="C828" s="575" t="str">
        <f>INDEX([2]Translations!$B:$B,MATCH(A828,[2]Translations!$A:$A,0))</f>
        <v>Description of the methodology for keeping track of the products and goods produced</v>
      </c>
      <c r="D828" s="407"/>
    </row>
    <row r="829" spans="1:4" ht="22.5" x14ac:dyDescent="0.25">
      <c r="A829" s="633">
        <v>1021</v>
      </c>
      <c r="B829" s="568" t="s">
        <v>2031</v>
      </c>
      <c r="C829" s="568" t="str">
        <f>INDEX([2]Translations!$B:$B,MATCH(A829,[2]Translations!$A:$A,0))</f>
        <v>This should include the methodology on how relevant PRODCOM and CN codes are tracked in accordance with section 9. of Annex VII (FAR).</v>
      </c>
      <c r="D829" s="404" t="s">
        <v>1168</v>
      </c>
    </row>
    <row r="830" spans="1:4" ht="45" x14ac:dyDescent="0.25">
      <c r="A830" s="633">
        <v>1022</v>
      </c>
      <c r="B830" s="568" t="s">
        <v>2032</v>
      </c>
      <c r="C830" s="568" t="str">
        <f>INDEX([2]Translations!$B:$B,MATCH(A830,[2]Translations!$A:$A,0))</f>
        <v>According to section 2.5(f) of Annex IV of the FAR the "relevant electricity consumption" needs to be described taking into account the sub-installation's system boundaries as listed in section 2 of Annex I of the FAR. For product benchmarks not listed in section 2 of Annex I, entries are optional here.</v>
      </c>
      <c r="D830" s="407" t="s">
        <v>590</v>
      </c>
    </row>
    <row r="831" spans="1:4" ht="25.5" x14ac:dyDescent="0.25">
      <c r="A831" s="633">
        <v>1023</v>
      </c>
      <c r="B831" s="576" t="s">
        <v>1936</v>
      </c>
      <c r="C831" s="576" t="str">
        <f>INDEX([2]Translations!$B:$B,MATCH(A831,[2]Translations!$A:$A,0))</f>
        <v>Energy input to this sub-installation and relevant emission factor</v>
      </c>
      <c r="D831" s="407" t="s">
        <v>592</v>
      </c>
    </row>
    <row r="832" spans="1:4" ht="23.25" thickBot="1" x14ac:dyDescent="0.3">
      <c r="A832" s="633">
        <v>1024</v>
      </c>
      <c r="B832" s="577" t="s">
        <v>2033</v>
      </c>
      <c r="C832" s="577" t="str">
        <f>INDEX([2]Translations!$B:$B,MATCH(A832,[2]Translations!$A:$A,0))</f>
        <v>the data source used for the quantification of the fuel input and material input (exothermic heat) pursuant to section 4.4 of Annex VII of the FAR.</v>
      </c>
      <c r="D832" s="407" t="s">
        <v>1169</v>
      </c>
    </row>
    <row r="833" spans="1:4" ht="15.75" thickBot="1" x14ac:dyDescent="0.3">
      <c r="A833" s="633">
        <v>1025</v>
      </c>
      <c r="B833" s="578" t="s">
        <v>1937</v>
      </c>
      <c r="C833" s="578" t="str">
        <f>INDEX([2]Translations!$B:$B,MATCH(A833,[2]Translations!$A:$A,0))</f>
        <v>Fuel and material input</v>
      </c>
      <c r="D833" s="407" t="s">
        <v>1166</v>
      </c>
    </row>
    <row r="834" spans="1:4" ht="22.5" x14ac:dyDescent="0.25">
      <c r="A834" s="633">
        <v>1026</v>
      </c>
      <c r="B834" s="568" t="s">
        <v>2031</v>
      </c>
      <c r="C834" s="568" t="str">
        <f>INDEX([2]Translations!$B:$B,MATCH(A834,[2]Translations!$A:$A,0))</f>
        <v>This should include the methodology on how relevant PRODCOM and CN codes are tracked in accordance with section 9 of Annex VII (FAR).</v>
      </c>
      <c r="D834" s="407" t="s">
        <v>1170</v>
      </c>
    </row>
    <row r="835" spans="1:4" ht="67.5" x14ac:dyDescent="0.25">
      <c r="A835" s="633">
        <v>1027</v>
      </c>
      <c r="B835" s="568" t="s">
        <v>1938</v>
      </c>
      <c r="C835" s="568" t="str">
        <f>INDEX([2]Translations!$B:$B,MATCH(A835,[2]Translations!$A:$A,0))</f>
        <v xml:space="preserve">If you have exported measurable heat to non-ETS installations or entities, please describe how you have determined the carbon leakage status of the processes in which this measurable heat was consumed. Relate, to the extent possible, to entities and installations, where feasible to sub-installations of those installations, and list relevant CN, NACE and PRODCOM codes.   
</v>
      </c>
      <c r="D835" s="407" t="s">
        <v>1162</v>
      </c>
    </row>
    <row r="836" spans="1:4" ht="45.75" thickBot="1" x14ac:dyDescent="0.3">
      <c r="A836" s="633">
        <v>1028</v>
      </c>
      <c r="B836" s="577" t="s">
        <v>2034</v>
      </c>
      <c r="C836" s="577" t="str">
        <f>INDEX([2]Translations!$B:$B,MATCH(A836,[2]Translations!$A:$A,0))</f>
        <v>the data source used for the quantification of the fuel input and material input (exothermic heat) pursuant to section 4.4 of Annex VII of the FAR and the electricity input for the production of heat pursuant to section 4.5 of Annex VII of the FAR.</v>
      </c>
      <c r="D836" s="407" t="s">
        <v>656</v>
      </c>
    </row>
    <row r="837" spans="1:4" ht="15.75" thickBot="1" x14ac:dyDescent="0.3">
      <c r="A837" s="633">
        <v>1029</v>
      </c>
      <c r="B837" s="579" t="s">
        <v>1934</v>
      </c>
      <c r="C837" s="579" t="str">
        <f>INDEX([2]Translations!$B:$B,MATCH(A837,[2]Translations!$A:$A,0))</f>
        <v>Electricity input for heat prod.</v>
      </c>
      <c r="D837" s="407" t="s">
        <v>1163</v>
      </c>
    </row>
    <row r="838" spans="1:4" ht="15.75" thickBot="1" x14ac:dyDescent="0.3">
      <c r="A838" s="633">
        <v>1030</v>
      </c>
      <c r="B838" s="580" t="s">
        <v>1939</v>
      </c>
      <c r="C838" s="580" t="str">
        <f>INDEX([2]Translations!$B:$B,MATCH(A838,[2]Translations!$A:$A,0))</f>
        <v>Heat produced from electricity</v>
      </c>
      <c r="D838" s="407" t="s">
        <v>1171</v>
      </c>
    </row>
    <row r="839" spans="1:4" ht="45.75" thickBot="1" x14ac:dyDescent="0.3">
      <c r="A839" s="633">
        <v>1031</v>
      </c>
      <c r="B839" s="568" t="s">
        <v>2034</v>
      </c>
      <c r="C839" s="568" t="str">
        <f>INDEX([2]Translations!$B:$B,MATCH(A839,[2]Translations!$A:$A,0))</f>
        <v>the data source used for the quantification of the fuel input and material input (exothermic heat) pursuant to section 4.4 of Annex VII of the FAR and electricity input for the production of heat pursuant to section 4.5 of Annex VII of the FAR.</v>
      </c>
      <c r="D839" s="407" t="s">
        <v>1164</v>
      </c>
    </row>
    <row r="840" spans="1:4" ht="15.75" thickBot="1" x14ac:dyDescent="0.3">
      <c r="A840" s="633">
        <v>1032</v>
      </c>
      <c r="B840" s="573" t="s">
        <v>1940</v>
      </c>
      <c r="C840" s="573" t="str">
        <f>INDEX([2]Translations!$B:$B,MATCH(A840,[2]Translations!$A:$A,0))</f>
        <v>Volume fraction of carbon monoxide</v>
      </c>
      <c r="D840" s="407" t="s">
        <v>1165</v>
      </c>
    </row>
    <row r="841" spans="1:4" ht="15.75" thickBot="1" x14ac:dyDescent="0.3">
      <c r="A841" s="633">
        <v>1033</v>
      </c>
      <c r="B841" s="574" t="s">
        <v>1941</v>
      </c>
      <c r="C841" s="574" t="str">
        <f>INDEX([2]Translations!$B:$B,MATCH(A841,[2]Translations!$A:$A,0))</f>
        <v>Actual net heat export</v>
      </c>
      <c r="D841" s="407" t="s">
        <v>1172</v>
      </c>
    </row>
    <row r="842" spans="1:4" ht="15.75" thickBot="1" x14ac:dyDescent="0.3">
      <c r="A842" s="633">
        <v>1034</v>
      </c>
      <c r="B842" s="574" t="s">
        <v>1942</v>
      </c>
      <c r="C842" s="574" t="str">
        <f>INDEX([2]Translations!$B:$B,MATCH(A842,[2]Translations!$A:$A,0))</f>
        <v>Actual direct emissions (excl. heat-related)</v>
      </c>
      <c r="D842" s="407" t="s">
        <v>1173</v>
      </c>
    </row>
    <row r="843" spans="1:4" ht="15.75" thickBot="1" x14ac:dyDescent="0.3">
      <c r="A843" s="633">
        <v>1035</v>
      </c>
      <c r="B843" s="581" t="s">
        <v>1943</v>
      </c>
      <c r="C843" s="581" t="str">
        <f>INDEX([2]Translations!$B:$B,MATCH(A843,[2]Translations!$A:$A,0))</f>
        <v>Installation for municipal waste incineration</v>
      </c>
      <c r="D843" s="407" t="s">
        <v>1174</v>
      </c>
    </row>
    <row r="844" spans="1:4" ht="15.75" thickBot="1" x14ac:dyDescent="0.3">
      <c r="A844" s="633">
        <v>1036</v>
      </c>
      <c r="B844" s="582" t="s">
        <v>1944</v>
      </c>
      <c r="C844" s="582" t="str">
        <f>INDEX([2]Translations!$B:$B,MATCH(A844,[2]Translations!$A:$A,0))</f>
        <v xml:space="preserve">Refining of oil </v>
      </c>
      <c r="D844" s="407" t="s">
        <v>905</v>
      </c>
    </row>
    <row r="845" spans="1:4" ht="15.75" thickBot="1" x14ac:dyDescent="0.3">
      <c r="A845" s="633">
        <v>1037</v>
      </c>
      <c r="B845" s="583" t="s">
        <v>1945</v>
      </c>
      <c r="C845" s="583" t="str">
        <f>INDEX([2]Translations!$B:$B,MATCH(A845,[2]Translations!$A:$A,0))</f>
        <v>Agglomerated iron ore</v>
      </c>
      <c r="D845" s="407" t="s">
        <v>1175</v>
      </c>
    </row>
    <row r="846" spans="1:4" ht="15.75" thickBot="1" x14ac:dyDescent="0.3">
      <c r="A846" s="633">
        <v>1038</v>
      </c>
      <c r="B846" s="583" t="s">
        <v>1946</v>
      </c>
      <c r="C846" s="583" t="str">
        <f>INDEX([2]Translations!$B:$B,MATCH(A846,[2]Translations!$A:$A,0))</f>
        <v xml:space="preserve">Production of iron or steel (primary or secondary fusion) including continuous casting, with a capacity exceeding 2,5 tonnes per hour </v>
      </c>
      <c r="D846" s="407" t="s">
        <v>1176</v>
      </c>
    </row>
    <row r="847" spans="1:4" ht="15.75" thickBot="1" x14ac:dyDescent="0.3">
      <c r="A847" s="633">
        <v>1039</v>
      </c>
      <c r="B847" s="583" t="s">
        <v>1947</v>
      </c>
      <c r="C847" s="583" t="str">
        <f>INDEX([2]Translations!$B:$B,MATCH(A847,[2]Translations!$A:$A,0))</f>
        <v>Iron casting, CBAM</v>
      </c>
      <c r="D847" s="407" t="s">
        <v>1177</v>
      </c>
    </row>
    <row r="848" spans="1:4" ht="15.75" thickBot="1" x14ac:dyDescent="0.3">
      <c r="A848" s="633">
        <v>1040</v>
      </c>
      <c r="B848" s="583" t="s">
        <v>1948</v>
      </c>
      <c r="C848" s="583" t="str">
        <f>INDEX([2]Translations!$B:$B,MATCH(A848,[2]Translations!$A:$A,0))</f>
        <v>Iron casting, non-CBAM</v>
      </c>
      <c r="D848" s="407" t="s">
        <v>1178</v>
      </c>
    </row>
    <row r="849" spans="1:4" ht="15.75" thickBot="1" x14ac:dyDescent="0.3">
      <c r="A849" s="633">
        <v>1041</v>
      </c>
      <c r="B849" s="583" t="s">
        <v>1949</v>
      </c>
      <c r="C849" s="583" t="str">
        <f>INDEX([2]Translations!$B:$B,MATCH(A849,[2]Translations!$A:$A,0))</f>
        <v>Production of primary aluminium or alumina</v>
      </c>
      <c r="D849" s="407" t="s">
        <v>1179</v>
      </c>
    </row>
    <row r="850" spans="1:4" ht="15.75" thickBot="1" x14ac:dyDescent="0.3">
      <c r="A850" s="633">
        <v>1042</v>
      </c>
      <c r="B850" s="583" t="s">
        <v>1950</v>
      </c>
      <c r="C850" s="583" t="str">
        <f>INDEX([2]Translations!$B:$B,MATCH(A850,[2]Translations!$A:$A,0))</f>
        <v>Drying or calcination of gypsum or production of plaster boards and other gypsum products, with a production capacity of calcined gypsum or dried secondary gypsum exceeding a total of 20 tonnes per day</v>
      </c>
      <c r="D850" s="407" t="s">
        <v>1180</v>
      </c>
    </row>
    <row r="851" spans="1:4" ht="15.75" thickBot="1" x14ac:dyDescent="0.3">
      <c r="A851" s="633">
        <v>1043</v>
      </c>
      <c r="B851" s="583" t="s">
        <v>1951</v>
      </c>
      <c r="C851" s="583" t="str">
        <f>INDEX([2]Translations!$B:$B,MATCH(A851,[2]Translations!$A:$A,0))</f>
        <v>Production of carbon black involving the carbonisation of organic substances such as oils, tars, cracker and distillation residues with a production capacity exceeding 50 tonnes per day</v>
      </c>
      <c r="D851" s="407" t="s">
        <v>1181</v>
      </c>
    </row>
    <row r="852" spans="1:4" ht="16.5" thickBot="1" x14ac:dyDescent="0.3">
      <c r="A852" s="633">
        <v>1044</v>
      </c>
      <c r="B852" s="583" t="s">
        <v>1952</v>
      </c>
      <c r="C852" s="583" t="str">
        <f>INDEX([2]Translations!$B:$B,MATCH(A852,[2]Translations!$A:$A,0))</f>
        <v>Production of hydrogen (H2) and synthesis gas with a production capacity exceeding 5 tonnes per day</v>
      </c>
      <c r="D852" s="407" t="s">
        <v>1182</v>
      </c>
    </row>
    <row r="853" spans="1:4" ht="15.75" thickBot="1" x14ac:dyDescent="0.3">
      <c r="A853" s="633">
        <v>1045</v>
      </c>
      <c r="B853" s="583" t="s">
        <v>1953</v>
      </c>
      <c r="C853" s="583" t="str">
        <f>INDEX([2]Translations!$B:$B,MATCH(A853,[2]Translations!$A:$A,0))</f>
        <v>Heat benchmark sub-installation (CL | non-CBAM)</v>
      </c>
      <c r="D853" s="407" t="s">
        <v>1183</v>
      </c>
    </row>
    <row r="854" spans="1:4" ht="15.75" thickBot="1" x14ac:dyDescent="0.3">
      <c r="A854" s="633">
        <v>1046</v>
      </c>
      <c r="B854" s="583" t="s">
        <v>1954</v>
      </c>
      <c r="C854" s="583" t="str">
        <f>INDEX([2]Translations!$B:$B,MATCH(A854,[2]Translations!$A:$A,0))</f>
        <v>Heat benchmark sub-installation (non-CL | non-CBAM)</v>
      </c>
      <c r="D854" s="407" t="s">
        <v>1186</v>
      </c>
    </row>
    <row r="855" spans="1:4" ht="15.75" thickBot="1" x14ac:dyDescent="0.3">
      <c r="A855" s="633">
        <v>1047</v>
      </c>
      <c r="B855" s="583" t="s">
        <v>1955</v>
      </c>
      <c r="C855" s="583" t="str">
        <f>INDEX([2]Translations!$B:$B,MATCH(A855,[2]Translations!$A:$A,0))</f>
        <v>Heat benchmark sub-installation (CL | CBAM)</v>
      </c>
      <c r="D855" s="407" t="s">
        <v>1187</v>
      </c>
    </row>
    <row r="856" spans="1:4" ht="15.75" thickBot="1" x14ac:dyDescent="0.3">
      <c r="A856" s="633">
        <v>1048</v>
      </c>
      <c r="B856" s="583" t="s">
        <v>1956</v>
      </c>
      <c r="C856" s="583" t="str">
        <f>INDEX([2]Translations!$B:$B,MATCH(A856,[2]Translations!$A:$A,0))</f>
        <v>District heating sub-installation</v>
      </c>
      <c r="D856" s="407" t="s">
        <v>1188</v>
      </c>
    </row>
    <row r="857" spans="1:4" ht="15.75" thickBot="1" x14ac:dyDescent="0.3">
      <c r="A857" s="633">
        <v>1049</v>
      </c>
      <c r="B857" s="583" t="s">
        <v>1957</v>
      </c>
      <c r="C857" s="583" t="str">
        <f>INDEX([2]Translations!$B:$B,MATCH(A857,[2]Translations!$A:$A,0))</f>
        <v>Fuel benchmark sub-installation (CL | non-CBAM)</v>
      </c>
      <c r="D857" s="407" t="s">
        <v>1189</v>
      </c>
    </row>
    <row r="858" spans="1:4" ht="15.75" thickBot="1" x14ac:dyDescent="0.3">
      <c r="A858" s="633">
        <v>1050</v>
      </c>
      <c r="B858" s="583" t="s">
        <v>1958</v>
      </c>
      <c r="C858" s="583" t="str">
        <f>INDEX([2]Translations!$B:$B,MATCH(A858,[2]Translations!$A:$A,0))</f>
        <v>Fuel benchmark sub-installation (non-CL | non-CBAM)</v>
      </c>
      <c r="D858" s="407" t="s">
        <v>1190</v>
      </c>
    </row>
    <row r="859" spans="1:4" ht="15.75" thickBot="1" x14ac:dyDescent="0.3">
      <c r="A859" s="633">
        <v>1051</v>
      </c>
      <c r="B859" s="583" t="s">
        <v>1959</v>
      </c>
      <c r="C859" s="583" t="str">
        <f>INDEX([2]Translations!$B:$B,MATCH(A859,[2]Translations!$A:$A,0))</f>
        <v>Fuel benchmark sub-installation (CL | CBAM)</v>
      </c>
      <c r="D859" s="407" t="s">
        <v>1191</v>
      </c>
    </row>
    <row r="860" spans="1:4" ht="15.75" thickBot="1" x14ac:dyDescent="0.3">
      <c r="A860" s="633">
        <v>1052</v>
      </c>
      <c r="B860" s="583" t="s">
        <v>1960</v>
      </c>
      <c r="C860" s="583" t="str">
        <f>INDEX([2]Translations!$B:$B,MATCH(A860,[2]Translations!$A:$A,0))</f>
        <v>Process emissions sub-installation (CL | non-CBAM)</v>
      </c>
      <c r="D860" s="407" t="s">
        <v>1192</v>
      </c>
    </row>
    <row r="861" spans="1:4" ht="15.75" thickBot="1" x14ac:dyDescent="0.3">
      <c r="A861" s="633">
        <v>1053</v>
      </c>
      <c r="B861" s="583" t="s">
        <v>1961</v>
      </c>
      <c r="C861" s="583" t="str">
        <f>INDEX([2]Translations!$B:$B,MATCH(A861,[2]Translations!$A:$A,0))</f>
        <v>Process emissions sub-installation (non-CL | non-CBAM)</v>
      </c>
      <c r="D861" s="407" t="s">
        <v>1193</v>
      </c>
    </row>
    <row r="862" spans="1:4" ht="15.75" thickBot="1" x14ac:dyDescent="0.3">
      <c r="A862" s="633">
        <v>1054</v>
      </c>
      <c r="B862" s="583" t="s">
        <v>1962</v>
      </c>
      <c r="C862" s="583" t="str">
        <f>INDEX([2]Translations!$B:$B,MATCH(A862,[2]Translations!$A:$A,0))</f>
        <v>Process emissions sub-installation (CL | CBAM)</v>
      </c>
      <c r="D862" s="407" t="s">
        <v>1194</v>
      </c>
    </row>
    <row r="863" spans="1:4" x14ac:dyDescent="0.25">
      <c r="A863" s="633">
        <v>1055</v>
      </c>
      <c r="B863" s="581" t="s">
        <v>1963</v>
      </c>
      <c r="C863" s="581" t="str">
        <f>INDEX([2]Translations!$B:$B,MATCH(A863,[2]Translations!$A:$A,0))</f>
        <v>4.4.(a) Methods in accordance with the monitoring plan approved under Regulation (EU) No. 2018/2066</v>
      </c>
      <c r="D863" s="407" t="s">
        <v>1195</v>
      </c>
    </row>
    <row r="864" spans="1:4" x14ac:dyDescent="0.25">
      <c r="A864" s="633">
        <v>1056</v>
      </c>
      <c r="B864" s="581" t="s">
        <v>2035</v>
      </c>
      <c r="C864" s="581" t="str">
        <f>INDEX([2]Translations!$B:$B,MATCH(A864,[2]Translations!$A:$A,0))</f>
        <v>4.6. (a) Methods for determining calculation factors in accordance with the monitoring plan approved under Regulation (EU) No. 2018/2066</v>
      </c>
      <c r="D864" s="407" t="s">
        <v>1101</v>
      </c>
    </row>
  </sheetData>
  <sheetProtection sheet="1" objects="1" scenarios="1" formatCells="0" formatColumns="0" formatRows="0"/>
  <autoFilter ref="A1:D1"/>
  <hyperlinks>
    <hyperlink ref="B820" r:id="rId1" location="JUMP_E_Fuel" display="C:\Users\heller\AppData\Local\Microsoft\Windows\INetCache\Content.MSO\716DC898.xlsx - JUMP_E_Fuel"/>
    <hyperlink ref="B73" r:id="rId2"/>
  </hyperlinks>
  <pageMargins left="0.7" right="0.7" top="0.78740157499999996" bottom="0.78740157499999996"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tabColor indexed="57"/>
    <pageSetUpPr fitToPage="1"/>
  </sheetPr>
  <dimension ref="A1:E90"/>
  <sheetViews>
    <sheetView workbookViewId="0">
      <selection activeCell="C17" sqref="C17"/>
    </sheetView>
  </sheetViews>
  <sheetFormatPr baseColWidth="10" defaultColWidth="9.140625" defaultRowHeight="12.75" x14ac:dyDescent="0.2"/>
  <cols>
    <col min="1" max="1" width="23.42578125" style="5" customWidth="1"/>
    <col min="2" max="2" width="34.7109375" style="5" customWidth="1"/>
    <col min="3" max="3" width="15.140625" style="5" customWidth="1"/>
    <col min="4" max="4" width="15.42578125" style="5" customWidth="1"/>
    <col min="5" max="256" width="9.140625" style="5"/>
    <col min="257" max="257" width="23.42578125" style="5" customWidth="1"/>
    <col min="258" max="258" width="34.7109375" style="5" customWidth="1"/>
    <col min="259" max="259" width="15.140625" style="5" customWidth="1"/>
    <col min="260" max="260" width="15.42578125" style="5" customWidth="1"/>
    <col min="261" max="512" width="9.140625" style="5"/>
    <col min="513" max="513" width="23.42578125" style="5" customWidth="1"/>
    <col min="514" max="514" width="34.7109375" style="5" customWidth="1"/>
    <col min="515" max="515" width="15.140625" style="5" customWidth="1"/>
    <col min="516" max="516" width="15.42578125" style="5" customWidth="1"/>
    <col min="517" max="768" width="9.140625" style="5"/>
    <col min="769" max="769" width="23.42578125" style="5" customWidth="1"/>
    <col min="770" max="770" width="34.7109375" style="5" customWidth="1"/>
    <col min="771" max="771" width="15.140625" style="5" customWidth="1"/>
    <col min="772" max="772" width="15.42578125" style="5" customWidth="1"/>
    <col min="773" max="1024" width="9.140625" style="5"/>
    <col min="1025" max="1025" width="23.42578125" style="5" customWidth="1"/>
    <col min="1026" max="1026" width="34.7109375" style="5" customWidth="1"/>
    <col min="1027" max="1027" width="15.140625" style="5" customWidth="1"/>
    <col min="1028" max="1028" width="15.42578125" style="5" customWidth="1"/>
    <col min="1029" max="1280" width="9.140625" style="5"/>
    <col min="1281" max="1281" width="23.42578125" style="5" customWidth="1"/>
    <col min="1282" max="1282" width="34.7109375" style="5" customWidth="1"/>
    <col min="1283" max="1283" width="15.140625" style="5" customWidth="1"/>
    <col min="1284" max="1284" width="15.42578125" style="5" customWidth="1"/>
    <col min="1285" max="1536" width="9.140625" style="5"/>
    <col min="1537" max="1537" width="23.42578125" style="5" customWidth="1"/>
    <col min="1538" max="1538" width="34.7109375" style="5" customWidth="1"/>
    <col min="1539" max="1539" width="15.140625" style="5" customWidth="1"/>
    <col min="1540" max="1540" width="15.42578125" style="5" customWidth="1"/>
    <col min="1541" max="1792" width="9.140625" style="5"/>
    <col min="1793" max="1793" width="23.42578125" style="5" customWidth="1"/>
    <col min="1794" max="1794" width="34.7109375" style="5" customWidth="1"/>
    <col min="1795" max="1795" width="15.140625" style="5" customWidth="1"/>
    <col min="1796" max="1796" width="15.42578125" style="5" customWidth="1"/>
    <col min="1797" max="2048" width="9.140625" style="5"/>
    <col min="2049" max="2049" width="23.42578125" style="5" customWidth="1"/>
    <col min="2050" max="2050" width="34.7109375" style="5" customWidth="1"/>
    <col min="2051" max="2051" width="15.140625" style="5" customWidth="1"/>
    <col min="2052" max="2052" width="15.42578125" style="5" customWidth="1"/>
    <col min="2053" max="2304" width="9.140625" style="5"/>
    <col min="2305" max="2305" width="23.42578125" style="5" customWidth="1"/>
    <col min="2306" max="2306" width="34.7109375" style="5" customWidth="1"/>
    <col min="2307" max="2307" width="15.140625" style="5" customWidth="1"/>
    <col min="2308" max="2308" width="15.42578125" style="5" customWidth="1"/>
    <col min="2309" max="2560" width="9.140625" style="5"/>
    <col min="2561" max="2561" width="23.42578125" style="5" customWidth="1"/>
    <col min="2562" max="2562" width="34.7109375" style="5" customWidth="1"/>
    <col min="2563" max="2563" width="15.140625" style="5" customWidth="1"/>
    <col min="2564" max="2564" width="15.42578125" style="5" customWidth="1"/>
    <col min="2565" max="2816" width="9.140625" style="5"/>
    <col min="2817" max="2817" width="23.42578125" style="5" customWidth="1"/>
    <col min="2818" max="2818" width="34.7109375" style="5" customWidth="1"/>
    <col min="2819" max="2819" width="15.140625" style="5" customWidth="1"/>
    <col min="2820" max="2820" width="15.42578125" style="5" customWidth="1"/>
    <col min="2821" max="3072" width="9.140625" style="5"/>
    <col min="3073" max="3073" width="23.42578125" style="5" customWidth="1"/>
    <col min="3074" max="3074" width="34.7109375" style="5" customWidth="1"/>
    <col min="3075" max="3075" width="15.140625" style="5" customWidth="1"/>
    <col min="3076" max="3076" width="15.42578125" style="5" customWidth="1"/>
    <col min="3077" max="3328" width="9.140625" style="5"/>
    <col min="3329" max="3329" width="23.42578125" style="5" customWidth="1"/>
    <col min="3330" max="3330" width="34.7109375" style="5" customWidth="1"/>
    <col min="3331" max="3331" width="15.140625" style="5" customWidth="1"/>
    <col min="3332" max="3332" width="15.42578125" style="5" customWidth="1"/>
    <col min="3333" max="3584" width="9.140625" style="5"/>
    <col min="3585" max="3585" width="23.42578125" style="5" customWidth="1"/>
    <col min="3586" max="3586" width="34.7109375" style="5" customWidth="1"/>
    <col min="3587" max="3587" width="15.140625" style="5" customWidth="1"/>
    <col min="3588" max="3588" width="15.42578125" style="5" customWidth="1"/>
    <col min="3589" max="3840" width="9.140625" style="5"/>
    <col min="3841" max="3841" width="23.42578125" style="5" customWidth="1"/>
    <col min="3842" max="3842" width="34.7109375" style="5" customWidth="1"/>
    <col min="3843" max="3843" width="15.140625" style="5" customWidth="1"/>
    <col min="3844" max="3844" width="15.42578125" style="5" customWidth="1"/>
    <col min="3845" max="4096" width="9.140625" style="5"/>
    <col min="4097" max="4097" width="23.42578125" style="5" customWidth="1"/>
    <col min="4098" max="4098" width="34.7109375" style="5" customWidth="1"/>
    <col min="4099" max="4099" width="15.140625" style="5" customWidth="1"/>
    <col min="4100" max="4100" width="15.42578125" style="5" customWidth="1"/>
    <col min="4101" max="4352" width="9.140625" style="5"/>
    <col min="4353" max="4353" width="23.42578125" style="5" customWidth="1"/>
    <col min="4354" max="4354" width="34.7109375" style="5" customWidth="1"/>
    <col min="4355" max="4355" width="15.140625" style="5" customWidth="1"/>
    <col min="4356" max="4356" width="15.42578125" style="5" customWidth="1"/>
    <col min="4357" max="4608" width="9.140625" style="5"/>
    <col min="4609" max="4609" width="23.42578125" style="5" customWidth="1"/>
    <col min="4610" max="4610" width="34.7109375" style="5" customWidth="1"/>
    <col min="4611" max="4611" width="15.140625" style="5" customWidth="1"/>
    <col min="4612" max="4612" width="15.42578125" style="5" customWidth="1"/>
    <col min="4613" max="4864" width="9.140625" style="5"/>
    <col min="4865" max="4865" width="23.42578125" style="5" customWidth="1"/>
    <col min="4866" max="4866" width="34.7109375" style="5" customWidth="1"/>
    <col min="4867" max="4867" width="15.140625" style="5" customWidth="1"/>
    <col min="4868" max="4868" width="15.42578125" style="5" customWidth="1"/>
    <col min="4869" max="5120" width="9.140625" style="5"/>
    <col min="5121" max="5121" width="23.42578125" style="5" customWidth="1"/>
    <col min="5122" max="5122" width="34.7109375" style="5" customWidth="1"/>
    <col min="5123" max="5123" width="15.140625" style="5" customWidth="1"/>
    <col min="5124" max="5124" width="15.42578125" style="5" customWidth="1"/>
    <col min="5125" max="5376" width="9.140625" style="5"/>
    <col min="5377" max="5377" width="23.42578125" style="5" customWidth="1"/>
    <col min="5378" max="5378" width="34.7109375" style="5" customWidth="1"/>
    <col min="5379" max="5379" width="15.140625" style="5" customWidth="1"/>
    <col min="5380" max="5380" width="15.42578125" style="5" customWidth="1"/>
    <col min="5381" max="5632" width="9.140625" style="5"/>
    <col min="5633" max="5633" width="23.42578125" style="5" customWidth="1"/>
    <col min="5634" max="5634" width="34.7109375" style="5" customWidth="1"/>
    <col min="5635" max="5635" width="15.140625" style="5" customWidth="1"/>
    <col min="5636" max="5636" width="15.42578125" style="5" customWidth="1"/>
    <col min="5637" max="5888" width="9.140625" style="5"/>
    <col min="5889" max="5889" width="23.42578125" style="5" customWidth="1"/>
    <col min="5890" max="5890" width="34.7109375" style="5" customWidth="1"/>
    <col min="5891" max="5891" width="15.140625" style="5" customWidth="1"/>
    <col min="5892" max="5892" width="15.42578125" style="5" customWidth="1"/>
    <col min="5893" max="6144" width="9.140625" style="5"/>
    <col min="6145" max="6145" width="23.42578125" style="5" customWidth="1"/>
    <col min="6146" max="6146" width="34.7109375" style="5" customWidth="1"/>
    <col min="6147" max="6147" width="15.140625" style="5" customWidth="1"/>
    <col min="6148" max="6148" width="15.42578125" style="5" customWidth="1"/>
    <col min="6149" max="6400" width="9.140625" style="5"/>
    <col min="6401" max="6401" width="23.42578125" style="5" customWidth="1"/>
    <col min="6402" max="6402" width="34.7109375" style="5" customWidth="1"/>
    <col min="6403" max="6403" width="15.140625" style="5" customWidth="1"/>
    <col min="6404" max="6404" width="15.42578125" style="5" customWidth="1"/>
    <col min="6405" max="6656" width="9.140625" style="5"/>
    <col min="6657" max="6657" width="23.42578125" style="5" customWidth="1"/>
    <col min="6658" max="6658" width="34.7109375" style="5" customWidth="1"/>
    <col min="6659" max="6659" width="15.140625" style="5" customWidth="1"/>
    <col min="6660" max="6660" width="15.42578125" style="5" customWidth="1"/>
    <col min="6661" max="6912" width="9.140625" style="5"/>
    <col min="6913" max="6913" width="23.42578125" style="5" customWidth="1"/>
    <col min="6914" max="6914" width="34.7109375" style="5" customWidth="1"/>
    <col min="6915" max="6915" width="15.140625" style="5" customWidth="1"/>
    <col min="6916" max="6916" width="15.42578125" style="5" customWidth="1"/>
    <col min="6917" max="7168" width="9.140625" style="5"/>
    <col min="7169" max="7169" width="23.42578125" style="5" customWidth="1"/>
    <col min="7170" max="7170" width="34.7109375" style="5" customWidth="1"/>
    <col min="7171" max="7171" width="15.140625" style="5" customWidth="1"/>
    <col min="7172" max="7172" width="15.42578125" style="5" customWidth="1"/>
    <col min="7173" max="7424" width="9.140625" style="5"/>
    <col min="7425" max="7425" width="23.42578125" style="5" customWidth="1"/>
    <col min="7426" max="7426" width="34.7109375" style="5" customWidth="1"/>
    <col min="7427" max="7427" width="15.140625" style="5" customWidth="1"/>
    <col min="7428" max="7428" width="15.42578125" style="5" customWidth="1"/>
    <col min="7429" max="7680" width="9.140625" style="5"/>
    <col min="7681" max="7681" width="23.42578125" style="5" customWidth="1"/>
    <col min="7682" max="7682" width="34.7109375" style="5" customWidth="1"/>
    <col min="7683" max="7683" width="15.140625" style="5" customWidth="1"/>
    <col min="7684" max="7684" width="15.42578125" style="5" customWidth="1"/>
    <col min="7685" max="7936" width="9.140625" style="5"/>
    <col min="7937" max="7937" width="23.42578125" style="5" customWidth="1"/>
    <col min="7938" max="7938" width="34.7109375" style="5" customWidth="1"/>
    <col min="7939" max="7939" width="15.140625" style="5" customWidth="1"/>
    <col min="7940" max="7940" width="15.42578125" style="5" customWidth="1"/>
    <col min="7941" max="8192" width="9.140625" style="5"/>
    <col min="8193" max="8193" width="23.42578125" style="5" customWidth="1"/>
    <col min="8194" max="8194" width="34.7109375" style="5" customWidth="1"/>
    <col min="8195" max="8195" width="15.140625" style="5" customWidth="1"/>
    <col min="8196" max="8196" width="15.42578125" style="5" customWidth="1"/>
    <col min="8197" max="8448" width="9.140625" style="5"/>
    <col min="8449" max="8449" width="23.42578125" style="5" customWidth="1"/>
    <col min="8450" max="8450" width="34.7109375" style="5" customWidth="1"/>
    <col min="8451" max="8451" width="15.140625" style="5" customWidth="1"/>
    <col min="8452" max="8452" width="15.42578125" style="5" customWidth="1"/>
    <col min="8453" max="8704" width="9.140625" style="5"/>
    <col min="8705" max="8705" width="23.42578125" style="5" customWidth="1"/>
    <col min="8706" max="8706" width="34.7109375" style="5" customWidth="1"/>
    <col min="8707" max="8707" width="15.140625" style="5" customWidth="1"/>
    <col min="8708" max="8708" width="15.42578125" style="5" customWidth="1"/>
    <col min="8709" max="8960" width="9.140625" style="5"/>
    <col min="8961" max="8961" width="23.42578125" style="5" customWidth="1"/>
    <col min="8962" max="8962" width="34.7109375" style="5" customWidth="1"/>
    <col min="8963" max="8963" width="15.140625" style="5" customWidth="1"/>
    <col min="8964" max="8964" width="15.42578125" style="5" customWidth="1"/>
    <col min="8965" max="9216" width="9.140625" style="5"/>
    <col min="9217" max="9217" width="23.42578125" style="5" customWidth="1"/>
    <col min="9218" max="9218" width="34.7109375" style="5" customWidth="1"/>
    <col min="9219" max="9219" width="15.140625" style="5" customWidth="1"/>
    <col min="9220" max="9220" width="15.42578125" style="5" customWidth="1"/>
    <col min="9221" max="9472" width="9.140625" style="5"/>
    <col min="9473" max="9473" width="23.42578125" style="5" customWidth="1"/>
    <col min="9474" max="9474" width="34.7109375" style="5" customWidth="1"/>
    <col min="9475" max="9475" width="15.140625" style="5" customWidth="1"/>
    <col min="9476" max="9476" width="15.42578125" style="5" customWidth="1"/>
    <col min="9477" max="9728" width="9.140625" style="5"/>
    <col min="9729" max="9729" width="23.42578125" style="5" customWidth="1"/>
    <col min="9730" max="9730" width="34.7109375" style="5" customWidth="1"/>
    <col min="9731" max="9731" width="15.140625" style="5" customWidth="1"/>
    <col min="9732" max="9732" width="15.42578125" style="5" customWidth="1"/>
    <col min="9733" max="9984" width="9.140625" style="5"/>
    <col min="9985" max="9985" width="23.42578125" style="5" customWidth="1"/>
    <col min="9986" max="9986" width="34.7109375" style="5" customWidth="1"/>
    <col min="9987" max="9987" width="15.140625" style="5" customWidth="1"/>
    <col min="9988" max="9988" width="15.42578125" style="5" customWidth="1"/>
    <col min="9989" max="10240" width="9.140625" style="5"/>
    <col min="10241" max="10241" width="23.42578125" style="5" customWidth="1"/>
    <col min="10242" max="10242" width="34.7109375" style="5" customWidth="1"/>
    <col min="10243" max="10243" width="15.140625" style="5" customWidth="1"/>
    <col min="10244" max="10244" width="15.42578125" style="5" customWidth="1"/>
    <col min="10245" max="10496" width="9.140625" style="5"/>
    <col min="10497" max="10497" width="23.42578125" style="5" customWidth="1"/>
    <col min="10498" max="10498" width="34.7109375" style="5" customWidth="1"/>
    <col min="10499" max="10499" width="15.140625" style="5" customWidth="1"/>
    <col min="10500" max="10500" width="15.42578125" style="5" customWidth="1"/>
    <col min="10501" max="10752" width="9.140625" style="5"/>
    <col min="10753" max="10753" width="23.42578125" style="5" customWidth="1"/>
    <col min="10754" max="10754" width="34.7109375" style="5" customWidth="1"/>
    <col min="10755" max="10755" width="15.140625" style="5" customWidth="1"/>
    <col min="10756" max="10756" width="15.42578125" style="5" customWidth="1"/>
    <col min="10757" max="11008" width="9.140625" style="5"/>
    <col min="11009" max="11009" width="23.42578125" style="5" customWidth="1"/>
    <col min="11010" max="11010" width="34.7109375" style="5" customWidth="1"/>
    <col min="11011" max="11011" width="15.140625" style="5" customWidth="1"/>
    <col min="11012" max="11012" width="15.42578125" style="5" customWidth="1"/>
    <col min="11013" max="11264" width="9.140625" style="5"/>
    <col min="11265" max="11265" width="23.42578125" style="5" customWidth="1"/>
    <col min="11266" max="11266" width="34.7109375" style="5" customWidth="1"/>
    <col min="11267" max="11267" width="15.140625" style="5" customWidth="1"/>
    <col min="11268" max="11268" width="15.42578125" style="5" customWidth="1"/>
    <col min="11269" max="11520" width="9.140625" style="5"/>
    <col min="11521" max="11521" width="23.42578125" style="5" customWidth="1"/>
    <col min="11522" max="11522" width="34.7109375" style="5" customWidth="1"/>
    <col min="11523" max="11523" width="15.140625" style="5" customWidth="1"/>
    <col min="11524" max="11524" width="15.42578125" style="5" customWidth="1"/>
    <col min="11525" max="11776" width="9.140625" style="5"/>
    <col min="11777" max="11777" width="23.42578125" style="5" customWidth="1"/>
    <col min="11778" max="11778" width="34.7109375" style="5" customWidth="1"/>
    <col min="11779" max="11779" width="15.140625" style="5" customWidth="1"/>
    <col min="11780" max="11780" width="15.42578125" style="5" customWidth="1"/>
    <col min="11781" max="12032" width="9.140625" style="5"/>
    <col min="12033" max="12033" width="23.42578125" style="5" customWidth="1"/>
    <col min="12034" max="12034" width="34.7109375" style="5" customWidth="1"/>
    <col min="12035" max="12035" width="15.140625" style="5" customWidth="1"/>
    <col min="12036" max="12036" width="15.42578125" style="5" customWidth="1"/>
    <col min="12037" max="12288" width="9.140625" style="5"/>
    <col min="12289" max="12289" width="23.42578125" style="5" customWidth="1"/>
    <col min="12290" max="12290" width="34.7109375" style="5" customWidth="1"/>
    <col min="12291" max="12291" width="15.140625" style="5" customWidth="1"/>
    <col min="12292" max="12292" width="15.42578125" style="5" customWidth="1"/>
    <col min="12293" max="12544" width="9.140625" style="5"/>
    <col min="12545" max="12545" width="23.42578125" style="5" customWidth="1"/>
    <col min="12546" max="12546" width="34.7109375" style="5" customWidth="1"/>
    <col min="12547" max="12547" width="15.140625" style="5" customWidth="1"/>
    <col min="12548" max="12548" width="15.42578125" style="5" customWidth="1"/>
    <col min="12549" max="12800" width="9.140625" style="5"/>
    <col min="12801" max="12801" width="23.42578125" style="5" customWidth="1"/>
    <col min="12802" max="12802" width="34.7109375" style="5" customWidth="1"/>
    <col min="12803" max="12803" width="15.140625" style="5" customWidth="1"/>
    <col min="12804" max="12804" width="15.42578125" style="5" customWidth="1"/>
    <col min="12805" max="13056" width="9.140625" style="5"/>
    <col min="13057" max="13057" width="23.42578125" style="5" customWidth="1"/>
    <col min="13058" max="13058" width="34.7109375" style="5" customWidth="1"/>
    <col min="13059" max="13059" width="15.140625" style="5" customWidth="1"/>
    <col min="13060" max="13060" width="15.42578125" style="5" customWidth="1"/>
    <col min="13061" max="13312" width="9.140625" style="5"/>
    <col min="13313" max="13313" width="23.42578125" style="5" customWidth="1"/>
    <col min="13314" max="13314" width="34.7109375" style="5" customWidth="1"/>
    <col min="13315" max="13315" width="15.140625" style="5" customWidth="1"/>
    <col min="13316" max="13316" width="15.42578125" style="5" customWidth="1"/>
    <col min="13317" max="13568" width="9.140625" style="5"/>
    <col min="13569" max="13569" width="23.42578125" style="5" customWidth="1"/>
    <col min="13570" max="13570" width="34.7109375" style="5" customWidth="1"/>
    <col min="13571" max="13571" width="15.140625" style="5" customWidth="1"/>
    <col min="13572" max="13572" width="15.42578125" style="5" customWidth="1"/>
    <col min="13573" max="13824" width="9.140625" style="5"/>
    <col min="13825" max="13825" width="23.42578125" style="5" customWidth="1"/>
    <col min="13826" max="13826" width="34.7109375" style="5" customWidth="1"/>
    <col min="13827" max="13827" width="15.140625" style="5" customWidth="1"/>
    <col min="13828" max="13828" width="15.42578125" style="5" customWidth="1"/>
    <col min="13829" max="14080" width="9.140625" style="5"/>
    <col min="14081" max="14081" width="23.42578125" style="5" customWidth="1"/>
    <col min="14082" max="14082" width="34.7109375" style="5" customWidth="1"/>
    <col min="14083" max="14083" width="15.140625" style="5" customWidth="1"/>
    <col min="14084" max="14084" width="15.42578125" style="5" customWidth="1"/>
    <col min="14085" max="14336" width="9.140625" style="5"/>
    <col min="14337" max="14337" width="23.42578125" style="5" customWidth="1"/>
    <col min="14338" max="14338" width="34.7109375" style="5" customWidth="1"/>
    <col min="14339" max="14339" width="15.140625" style="5" customWidth="1"/>
    <col min="14340" max="14340" width="15.42578125" style="5" customWidth="1"/>
    <col min="14341" max="14592" width="9.140625" style="5"/>
    <col min="14593" max="14593" width="23.42578125" style="5" customWidth="1"/>
    <col min="14594" max="14594" width="34.7109375" style="5" customWidth="1"/>
    <col min="14595" max="14595" width="15.140625" style="5" customWidth="1"/>
    <col min="14596" max="14596" width="15.42578125" style="5" customWidth="1"/>
    <col min="14597" max="14848" width="9.140625" style="5"/>
    <col min="14849" max="14849" width="23.42578125" style="5" customWidth="1"/>
    <col min="14850" max="14850" width="34.7109375" style="5" customWidth="1"/>
    <col min="14851" max="14851" width="15.140625" style="5" customWidth="1"/>
    <col min="14852" max="14852" width="15.42578125" style="5" customWidth="1"/>
    <col min="14853" max="15104" width="9.140625" style="5"/>
    <col min="15105" max="15105" width="23.42578125" style="5" customWidth="1"/>
    <col min="15106" max="15106" width="34.7109375" style="5" customWidth="1"/>
    <col min="15107" max="15107" width="15.140625" style="5" customWidth="1"/>
    <col min="15108" max="15108" width="15.42578125" style="5" customWidth="1"/>
    <col min="15109" max="15360" width="9.140625" style="5"/>
    <col min="15361" max="15361" width="23.42578125" style="5" customWidth="1"/>
    <col min="15362" max="15362" width="34.7109375" style="5" customWidth="1"/>
    <col min="15363" max="15363" width="15.140625" style="5" customWidth="1"/>
    <col min="15364" max="15364" width="15.42578125" style="5" customWidth="1"/>
    <col min="15365" max="15616" width="9.140625" style="5"/>
    <col min="15617" max="15617" width="23.42578125" style="5" customWidth="1"/>
    <col min="15618" max="15618" width="34.7109375" style="5" customWidth="1"/>
    <col min="15619" max="15619" width="15.140625" style="5" customWidth="1"/>
    <col min="15620" max="15620" width="15.42578125" style="5" customWidth="1"/>
    <col min="15621" max="15872" width="9.140625" style="5"/>
    <col min="15873" max="15873" width="23.42578125" style="5" customWidth="1"/>
    <col min="15874" max="15874" width="34.7109375" style="5" customWidth="1"/>
    <col min="15875" max="15875" width="15.140625" style="5" customWidth="1"/>
    <col min="15876" max="15876" width="15.42578125" style="5" customWidth="1"/>
    <col min="15877" max="16128" width="9.140625" style="5"/>
    <col min="16129" max="16129" width="23.42578125" style="5" customWidth="1"/>
    <col min="16130" max="16130" width="34.7109375" style="5" customWidth="1"/>
    <col min="16131" max="16131" width="15.140625" style="5" customWidth="1"/>
    <col min="16132" max="16132" width="15.42578125" style="5" customWidth="1"/>
    <col min="16133" max="16384" width="9.140625" style="5"/>
  </cols>
  <sheetData>
    <row r="1" spans="1:5" ht="13.5" thickBot="1" x14ac:dyDescent="0.25">
      <c r="A1" s="40" t="s">
        <v>173</v>
      </c>
    </row>
    <row r="2" spans="1:5" ht="13.5" thickBot="1" x14ac:dyDescent="0.25">
      <c r="A2" s="41" t="s">
        <v>174</v>
      </c>
      <c r="B2" s="42" t="s">
        <v>1147</v>
      </c>
    </row>
    <row r="3" spans="1:5" ht="13.5" thickBot="1" x14ac:dyDescent="0.25">
      <c r="A3" s="43" t="s">
        <v>175</v>
      </c>
      <c r="B3" s="44">
        <v>45405</v>
      </c>
      <c r="C3" s="45" t="str">
        <f>IF(ISNUMBER(MATCH(B3,A14:A26,0)),VLOOKUP(B3,A14:B26,2,FALSE),"---")</f>
        <v>MMP P4 template 4_2_LV_lv_230424.xls</v>
      </c>
      <c r="D3" s="46"/>
      <c r="E3" s="47"/>
    </row>
    <row r="4" spans="1:5" x14ac:dyDescent="0.2">
      <c r="A4" s="48" t="s">
        <v>176</v>
      </c>
      <c r="B4" s="49" t="s">
        <v>54</v>
      </c>
    </row>
    <row r="5" spans="1:5" ht="13.5" thickBot="1" x14ac:dyDescent="0.25">
      <c r="A5" s="50" t="s">
        <v>178</v>
      </c>
      <c r="B5" s="51" t="s">
        <v>214</v>
      </c>
    </row>
    <row r="7" spans="1:5" x14ac:dyDescent="0.2">
      <c r="A7" s="40" t="s">
        <v>180</v>
      </c>
    </row>
    <row r="8" spans="1:5" x14ac:dyDescent="0.2">
      <c r="A8" s="52" t="s">
        <v>240</v>
      </c>
      <c r="B8" s="52"/>
      <c r="C8" s="52" t="s">
        <v>243</v>
      </c>
    </row>
    <row r="9" spans="1:5" x14ac:dyDescent="0.2">
      <c r="A9" s="52" t="s">
        <v>241</v>
      </c>
      <c r="B9" s="52"/>
      <c r="C9" s="52" t="s">
        <v>244</v>
      </c>
    </row>
    <row r="10" spans="1:5" x14ac:dyDescent="0.2">
      <c r="A10" s="52" t="s">
        <v>242</v>
      </c>
      <c r="B10" s="52"/>
      <c r="C10" s="52" t="s">
        <v>245</v>
      </c>
    </row>
    <row r="11" spans="1:5" x14ac:dyDescent="0.2">
      <c r="A11" s="52" t="s">
        <v>1147</v>
      </c>
      <c r="B11" s="52"/>
      <c r="C11" s="52" t="s">
        <v>1148</v>
      </c>
    </row>
    <row r="13" spans="1:5" x14ac:dyDescent="0.2">
      <c r="A13" s="53" t="s">
        <v>181</v>
      </c>
      <c r="B13" s="54" t="s">
        <v>182</v>
      </c>
      <c r="C13" s="54" t="s">
        <v>183</v>
      </c>
      <c r="D13" s="55"/>
    </row>
    <row r="14" spans="1:5" x14ac:dyDescent="0.2">
      <c r="A14" s="56">
        <v>45348</v>
      </c>
      <c r="B14" s="57" t="str">
        <f>IF(ISBLANK($A14),"---", VLOOKUP($B$2,$A$8:$C$11,3,0) &amp; "_" &amp; VLOOKUP($B$4,$A$31:$B$63,2,0)&amp;"_"&amp;VLOOKUP($B$5,$A$66:$B$90,2,0)&amp;"_"&amp; TEXT(DAY($A14),"0#")&amp; TEXT(MONTH($A14),"0#")&amp; TEXT(YEAR($A14)-2000,"0#")&amp;".xls")</f>
        <v>MMP P4 template 4_2_LV_lv_260224.xls</v>
      </c>
      <c r="C14" s="58" t="s">
        <v>1196</v>
      </c>
      <c r="D14" s="59"/>
    </row>
    <row r="15" spans="1:5" x14ac:dyDescent="0.2">
      <c r="A15" s="60">
        <v>45390</v>
      </c>
      <c r="B15" s="61" t="str">
        <f t="shared" ref="B15:B28" si="0">IF(ISBLANK($A15),"---", VLOOKUP($B$2,$A$8:$C$11,3,0) &amp; "_" &amp; VLOOKUP($B$4,$A$31:$B$63,2,0)&amp;"_"&amp;VLOOKUP($B$5,$A$66:$B$90,2,0)&amp;"_"&amp; TEXT(DAY($A15),"0#")&amp; TEXT(MONTH($A15),"0#")&amp; TEXT(YEAR($A15)-2000,"0#")&amp;".xls")</f>
        <v>MMP P4 template 4_2_LV_lv_080424.xls</v>
      </c>
      <c r="C15" s="62" t="s">
        <v>1197</v>
      </c>
      <c r="D15" s="63"/>
    </row>
    <row r="16" spans="1:5" x14ac:dyDescent="0.2">
      <c r="A16" s="60">
        <v>45392</v>
      </c>
      <c r="B16" s="61" t="str">
        <f t="shared" si="0"/>
        <v>MMP P4 template 4_2_LV_lv_100424.xls</v>
      </c>
      <c r="C16" s="62" t="s">
        <v>2029</v>
      </c>
      <c r="D16" s="63"/>
    </row>
    <row r="17" spans="1:4" x14ac:dyDescent="0.2">
      <c r="A17" s="60">
        <v>45405</v>
      </c>
      <c r="B17" s="61" t="str">
        <f t="shared" si="0"/>
        <v>MMP P4 template 4_2_LV_lv_230424.xls</v>
      </c>
      <c r="C17" s="62" t="s">
        <v>2044</v>
      </c>
      <c r="D17" s="63"/>
    </row>
    <row r="18" spans="1:4" x14ac:dyDescent="0.2">
      <c r="A18" s="60"/>
      <c r="B18" s="61" t="str">
        <f t="shared" si="0"/>
        <v>---</v>
      </c>
      <c r="C18" s="62"/>
      <c r="D18" s="63"/>
    </row>
    <row r="19" spans="1:4" x14ac:dyDescent="0.2">
      <c r="A19" s="60"/>
      <c r="B19" s="61" t="str">
        <f t="shared" si="0"/>
        <v>---</v>
      </c>
      <c r="C19" s="62"/>
      <c r="D19" s="63"/>
    </row>
    <row r="20" spans="1:4" x14ac:dyDescent="0.2">
      <c r="A20" s="60"/>
      <c r="B20" s="61" t="str">
        <f t="shared" si="0"/>
        <v>---</v>
      </c>
      <c r="C20" s="62"/>
      <c r="D20" s="63"/>
    </row>
    <row r="21" spans="1:4" x14ac:dyDescent="0.2">
      <c r="A21" s="60"/>
      <c r="B21" s="61" t="str">
        <f t="shared" si="0"/>
        <v>---</v>
      </c>
      <c r="C21" s="62"/>
      <c r="D21" s="63"/>
    </row>
    <row r="22" spans="1:4" x14ac:dyDescent="0.2">
      <c r="A22" s="60"/>
      <c r="B22" s="61" t="str">
        <f t="shared" si="0"/>
        <v>---</v>
      </c>
      <c r="C22" s="62"/>
      <c r="D22" s="63"/>
    </row>
    <row r="23" spans="1:4" x14ac:dyDescent="0.2">
      <c r="A23" s="60"/>
      <c r="B23" s="61" t="str">
        <f t="shared" si="0"/>
        <v>---</v>
      </c>
      <c r="C23" s="62"/>
      <c r="D23" s="63"/>
    </row>
    <row r="24" spans="1:4" x14ac:dyDescent="0.2">
      <c r="A24" s="60"/>
      <c r="B24" s="61" t="str">
        <f t="shared" si="0"/>
        <v>---</v>
      </c>
      <c r="C24" s="62"/>
      <c r="D24" s="63"/>
    </row>
    <row r="25" spans="1:4" x14ac:dyDescent="0.2">
      <c r="A25" s="60"/>
      <c r="B25" s="61" t="str">
        <f t="shared" si="0"/>
        <v>---</v>
      </c>
      <c r="C25" s="62"/>
      <c r="D25" s="63"/>
    </row>
    <row r="26" spans="1:4" x14ac:dyDescent="0.2">
      <c r="A26" s="60"/>
      <c r="B26" s="61" t="str">
        <f t="shared" si="0"/>
        <v>---</v>
      </c>
      <c r="C26" s="62"/>
      <c r="D26" s="63"/>
    </row>
    <row r="27" spans="1:4" x14ac:dyDescent="0.2">
      <c r="A27" s="60"/>
      <c r="B27" s="61" t="str">
        <f t="shared" si="0"/>
        <v>---</v>
      </c>
      <c r="C27" s="62"/>
      <c r="D27" s="63"/>
    </row>
    <row r="28" spans="1:4" x14ac:dyDescent="0.2">
      <c r="A28" s="64"/>
      <c r="B28" s="65" t="str">
        <f t="shared" si="0"/>
        <v>---</v>
      </c>
      <c r="C28" s="66"/>
      <c r="D28" s="67"/>
    </row>
    <row r="30" spans="1:4" x14ac:dyDescent="0.2">
      <c r="A30" s="40" t="s">
        <v>176</v>
      </c>
    </row>
    <row r="31" spans="1:4" x14ac:dyDescent="0.2">
      <c r="A31" s="68" t="s">
        <v>177</v>
      </c>
      <c r="B31" s="68" t="s">
        <v>184</v>
      </c>
    </row>
    <row r="32" spans="1:4" x14ac:dyDescent="0.2">
      <c r="A32" s="68" t="s">
        <v>185</v>
      </c>
      <c r="B32" s="68" t="s">
        <v>186</v>
      </c>
    </row>
    <row r="33" spans="1:2" x14ac:dyDescent="0.2">
      <c r="A33" s="68" t="s">
        <v>39</v>
      </c>
      <c r="B33" s="68" t="s">
        <v>70</v>
      </c>
    </row>
    <row r="34" spans="1:2" x14ac:dyDescent="0.2">
      <c r="A34" s="68" t="s">
        <v>40</v>
      </c>
      <c r="B34" s="68" t="s">
        <v>71</v>
      </c>
    </row>
    <row r="35" spans="1:2" x14ac:dyDescent="0.2">
      <c r="A35" s="68" t="s">
        <v>41</v>
      </c>
      <c r="B35" s="68" t="s">
        <v>72</v>
      </c>
    </row>
    <row r="36" spans="1:2" x14ac:dyDescent="0.2">
      <c r="A36" s="68" t="s">
        <v>187</v>
      </c>
      <c r="B36" s="68" t="s">
        <v>188</v>
      </c>
    </row>
    <row r="37" spans="1:2" x14ac:dyDescent="0.2">
      <c r="A37" s="68" t="s">
        <v>42</v>
      </c>
      <c r="B37" s="68" t="s">
        <v>73</v>
      </c>
    </row>
    <row r="38" spans="1:2" x14ac:dyDescent="0.2">
      <c r="A38" s="68" t="s">
        <v>43</v>
      </c>
      <c r="B38" s="68" t="s">
        <v>74</v>
      </c>
    </row>
    <row r="39" spans="1:2" x14ac:dyDescent="0.2">
      <c r="A39" s="68" t="s">
        <v>44</v>
      </c>
      <c r="B39" s="68" t="s">
        <v>75</v>
      </c>
    </row>
    <row r="40" spans="1:2" x14ac:dyDescent="0.2">
      <c r="A40" s="68" t="s">
        <v>45</v>
      </c>
      <c r="B40" s="68" t="s">
        <v>76</v>
      </c>
    </row>
    <row r="41" spans="1:2" x14ac:dyDescent="0.2">
      <c r="A41" s="68" t="s">
        <v>46</v>
      </c>
      <c r="B41" s="68" t="s">
        <v>77</v>
      </c>
    </row>
    <row r="42" spans="1:2" x14ac:dyDescent="0.2">
      <c r="A42" s="68" t="s">
        <v>47</v>
      </c>
      <c r="B42" s="68" t="s">
        <v>78</v>
      </c>
    </row>
    <row r="43" spans="1:2" x14ac:dyDescent="0.2">
      <c r="A43" s="68" t="s">
        <v>48</v>
      </c>
      <c r="B43" s="68" t="s">
        <v>79</v>
      </c>
    </row>
    <row r="44" spans="1:2" x14ac:dyDescent="0.2">
      <c r="A44" s="68" t="s">
        <v>49</v>
      </c>
      <c r="B44" s="68" t="s">
        <v>80</v>
      </c>
    </row>
    <row r="45" spans="1:2" x14ac:dyDescent="0.2">
      <c r="A45" s="68" t="s">
        <v>50</v>
      </c>
      <c r="B45" s="68" t="s">
        <v>81</v>
      </c>
    </row>
    <row r="46" spans="1:2" x14ac:dyDescent="0.2">
      <c r="A46" s="68" t="s">
        <v>51</v>
      </c>
      <c r="B46" s="68" t="s">
        <v>189</v>
      </c>
    </row>
    <row r="47" spans="1:2" x14ac:dyDescent="0.2">
      <c r="A47" s="68" t="s">
        <v>52</v>
      </c>
      <c r="B47" s="68" t="s">
        <v>83</v>
      </c>
    </row>
    <row r="48" spans="1:2" x14ac:dyDescent="0.2">
      <c r="A48" s="68" t="s">
        <v>53</v>
      </c>
      <c r="B48" s="68" t="s">
        <v>84</v>
      </c>
    </row>
    <row r="49" spans="1:2" x14ac:dyDescent="0.2">
      <c r="A49" s="68" t="s">
        <v>54</v>
      </c>
      <c r="B49" s="68" t="s">
        <v>85</v>
      </c>
    </row>
    <row r="50" spans="1:2" x14ac:dyDescent="0.2">
      <c r="A50" s="68" t="s">
        <v>55</v>
      </c>
      <c r="B50" s="68" t="s">
        <v>86</v>
      </c>
    </row>
    <row r="51" spans="1:2" x14ac:dyDescent="0.2">
      <c r="A51" s="68" t="s">
        <v>56</v>
      </c>
      <c r="B51" s="68" t="s">
        <v>87</v>
      </c>
    </row>
    <row r="52" spans="1:2" x14ac:dyDescent="0.2">
      <c r="A52" s="68" t="s">
        <v>57</v>
      </c>
      <c r="B52" s="68" t="s">
        <v>88</v>
      </c>
    </row>
    <row r="53" spans="1:2" x14ac:dyDescent="0.2">
      <c r="A53" s="68" t="s">
        <v>58</v>
      </c>
      <c r="B53" s="68" t="s">
        <v>89</v>
      </c>
    </row>
    <row r="54" spans="1:2" x14ac:dyDescent="0.2">
      <c r="A54" s="68" t="s">
        <v>59</v>
      </c>
      <c r="B54" s="68" t="s">
        <v>90</v>
      </c>
    </row>
    <row r="55" spans="1:2" x14ac:dyDescent="0.2">
      <c r="A55" s="68" t="s">
        <v>60</v>
      </c>
      <c r="B55" s="68" t="s">
        <v>91</v>
      </c>
    </row>
    <row r="56" spans="1:2" x14ac:dyDescent="0.2">
      <c r="A56" s="68" t="s">
        <v>61</v>
      </c>
      <c r="B56" s="68" t="s">
        <v>92</v>
      </c>
    </row>
    <row r="57" spans="1:2" x14ac:dyDescent="0.2">
      <c r="A57" s="68" t="s">
        <v>62</v>
      </c>
      <c r="B57" s="68" t="s">
        <v>93</v>
      </c>
    </row>
    <row r="58" spans="1:2" x14ac:dyDescent="0.2">
      <c r="A58" s="68" t="s">
        <v>63</v>
      </c>
      <c r="B58" s="68" t="s">
        <v>94</v>
      </c>
    </row>
    <row r="59" spans="1:2" x14ac:dyDescent="0.2">
      <c r="A59" s="68" t="s">
        <v>64</v>
      </c>
      <c r="B59" s="68" t="s">
        <v>95</v>
      </c>
    </row>
    <row r="60" spans="1:2" x14ac:dyDescent="0.2">
      <c r="A60" s="68" t="s">
        <v>65</v>
      </c>
      <c r="B60" s="68" t="s">
        <v>96</v>
      </c>
    </row>
    <row r="61" spans="1:2" x14ac:dyDescent="0.2">
      <c r="A61" s="68" t="s">
        <v>66</v>
      </c>
      <c r="B61" s="68" t="s">
        <v>97</v>
      </c>
    </row>
    <row r="62" spans="1:2" x14ac:dyDescent="0.2">
      <c r="A62" s="68" t="s">
        <v>67</v>
      </c>
      <c r="B62" s="68" t="s">
        <v>98</v>
      </c>
    </row>
    <row r="63" spans="1:2" x14ac:dyDescent="0.2">
      <c r="A63" s="68" t="s">
        <v>68</v>
      </c>
      <c r="B63" s="68" t="s">
        <v>99</v>
      </c>
    </row>
    <row r="65" spans="1:2" x14ac:dyDescent="0.2">
      <c r="A65" s="40" t="s">
        <v>190</v>
      </c>
    </row>
    <row r="66" spans="1:2" x14ac:dyDescent="0.2">
      <c r="A66" s="69" t="s">
        <v>191</v>
      </c>
      <c r="B66" s="69" t="s">
        <v>192</v>
      </c>
    </row>
    <row r="67" spans="1:2" x14ac:dyDescent="0.2">
      <c r="A67" s="69" t="s">
        <v>193</v>
      </c>
      <c r="B67" s="69" t="s">
        <v>194</v>
      </c>
    </row>
    <row r="68" spans="1:2" x14ac:dyDescent="0.2">
      <c r="A68" s="69" t="s">
        <v>195</v>
      </c>
      <c r="B68" s="69" t="s">
        <v>196</v>
      </c>
    </row>
    <row r="69" spans="1:2" x14ac:dyDescent="0.2">
      <c r="A69" s="69" t="s">
        <v>197</v>
      </c>
      <c r="B69" s="69" t="s">
        <v>198</v>
      </c>
    </row>
    <row r="70" spans="1:2" x14ac:dyDescent="0.2">
      <c r="A70" s="69" t="s">
        <v>199</v>
      </c>
      <c r="B70" s="69" t="s">
        <v>200</v>
      </c>
    </row>
    <row r="71" spans="1:2" x14ac:dyDescent="0.2">
      <c r="A71" s="69" t="s">
        <v>201</v>
      </c>
      <c r="B71" s="69" t="s">
        <v>202</v>
      </c>
    </row>
    <row r="72" spans="1:2" x14ac:dyDescent="0.2">
      <c r="A72" s="69" t="s">
        <v>203</v>
      </c>
      <c r="B72" s="69" t="s">
        <v>204</v>
      </c>
    </row>
    <row r="73" spans="1:2" x14ac:dyDescent="0.2">
      <c r="A73" s="69" t="s">
        <v>205</v>
      </c>
      <c r="B73" s="69" t="s">
        <v>206</v>
      </c>
    </row>
    <row r="74" spans="1:2" x14ac:dyDescent="0.2">
      <c r="A74" s="69" t="s">
        <v>179</v>
      </c>
      <c r="B74" s="69" t="s">
        <v>207</v>
      </c>
    </row>
    <row r="75" spans="1:2" x14ac:dyDescent="0.2">
      <c r="A75" s="69" t="s">
        <v>208</v>
      </c>
      <c r="B75" s="69" t="s">
        <v>209</v>
      </c>
    </row>
    <row r="76" spans="1:2" x14ac:dyDescent="0.2">
      <c r="A76" s="69" t="s">
        <v>210</v>
      </c>
      <c r="B76" s="69" t="s">
        <v>211</v>
      </c>
    </row>
    <row r="77" spans="1:2" x14ac:dyDescent="0.2">
      <c r="A77" s="69" t="s">
        <v>212</v>
      </c>
      <c r="B77" s="69" t="s">
        <v>213</v>
      </c>
    </row>
    <row r="78" spans="1:2" x14ac:dyDescent="0.2">
      <c r="A78" s="69" t="s">
        <v>214</v>
      </c>
      <c r="B78" s="69" t="s">
        <v>215</v>
      </c>
    </row>
    <row r="79" spans="1:2" x14ac:dyDescent="0.2">
      <c r="A79" s="69" t="s">
        <v>216</v>
      </c>
      <c r="B79" s="69" t="s">
        <v>217</v>
      </c>
    </row>
    <row r="80" spans="1:2" x14ac:dyDescent="0.2">
      <c r="A80" s="69" t="s">
        <v>218</v>
      </c>
      <c r="B80" s="69" t="s">
        <v>219</v>
      </c>
    </row>
    <row r="81" spans="1:2" x14ac:dyDescent="0.2">
      <c r="A81" s="69" t="s">
        <v>220</v>
      </c>
      <c r="B81" s="69" t="s">
        <v>221</v>
      </c>
    </row>
    <row r="82" spans="1:2" x14ac:dyDescent="0.2">
      <c r="A82" s="69" t="s">
        <v>222</v>
      </c>
      <c r="B82" s="69" t="s">
        <v>223</v>
      </c>
    </row>
    <row r="83" spans="1:2" x14ac:dyDescent="0.2">
      <c r="A83" s="69" t="s">
        <v>224</v>
      </c>
      <c r="B83" s="69" t="s">
        <v>225</v>
      </c>
    </row>
    <row r="84" spans="1:2" x14ac:dyDescent="0.2">
      <c r="A84" s="69" t="s">
        <v>226</v>
      </c>
      <c r="B84" s="69" t="s">
        <v>227</v>
      </c>
    </row>
    <row r="85" spans="1:2" x14ac:dyDescent="0.2">
      <c r="A85" s="69" t="s">
        <v>228</v>
      </c>
      <c r="B85" s="69" t="s">
        <v>229</v>
      </c>
    </row>
    <row r="86" spans="1:2" x14ac:dyDescent="0.2">
      <c r="A86" s="69" t="s">
        <v>230</v>
      </c>
      <c r="B86" s="69" t="s">
        <v>231</v>
      </c>
    </row>
    <row r="87" spans="1:2" x14ac:dyDescent="0.2">
      <c r="A87" s="69" t="s">
        <v>232</v>
      </c>
      <c r="B87" s="69" t="s">
        <v>233</v>
      </c>
    </row>
    <row r="88" spans="1:2" x14ac:dyDescent="0.2">
      <c r="A88" s="69" t="s">
        <v>234</v>
      </c>
      <c r="B88" s="69" t="s">
        <v>235</v>
      </c>
    </row>
    <row r="89" spans="1:2" x14ac:dyDescent="0.2">
      <c r="A89" s="69" t="s">
        <v>236</v>
      </c>
      <c r="B89" s="69" t="s">
        <v>237</v>
      </c>
    </row>
    <row r="90" spans="1:2" x14ac:dyDescent="0.2">
      <c r="A90" s="69" t="s">
        <v>238</v>
      </c>
      <c r="B90" s="69" t="s">
        <v>239</v>
      </c>
    </row>
  </sheetData>
  <sheetProtection sheet="1" objects="1" scenarios="1" formatCells="0" formatColumns="0" formatRows="0"/>
  <dataValidations count="6">
    <dataValidation type="list" allowBlank="1" showInputMessage="1" showErrorMessage="1" sqref="B3 IX3 ST3 ACP3 AML3 AWH3 BGD3 BPZ3 BZV3 CJR3 CTN3 DDJ3 DNF3 DXB3 EGX3 EQT3 FAP3 FKL3 FUH3 GED3 GNZ3 GXV3 HHR3 HRN3 IBJ3 ILF3 IVB3 JEX3 JOT3 JYP3 KIL3 KSH3 LCD3 LLZ3 LVV3 MFR3 MPN3 MZJ3 NJF3 NTB3 OCX3 OMT3 OWP3 PGL3 PQH3 QAD3 QJZ3 QTV3 RDR3 RNN3 RXJ3 SHF3 SRB3 TAX3 TKT3 TUP3 UEL3 UOH3 UYD3 VHZ3 VRV3 WBR3 WLN3 WVJ3 B65539 IX65539 ST65539 ACP65539 AML65539 AWH65539 BGD65539 BPZ65539 BZV65539 CJR65539 CTN65539 DDJ65539 DNF65539 DXB65539 EGX65539 EQT65539 FAP65539 FKL65539 FUH65539 GED65539 GNZ65539 GXV65539 HHR65539 HRN65539 IBJ65539 ILF65539 IVB65539 JEX65539 JOT65539 JYP65539 KIL65539 KSH65539 LCD65539 LLZ65539 LVV65539 MFR65539 MPN65539 MZJ65539 NJF65539 NTB65539 OCX65539 OMT65539 OWP65539 PGL65539 PQH65539 QAD65539 QJZ65539 QTV65539 RDR65539 RNN65539 RXJ65539 SHF65539 SRB65539 TAX65539 TKT65539 TUP65539 UEL65539 UOH65539 UYD65539 VHZ65539 VRV65539 WBR65539 WLN65539 WVJ65539 B131075 IX131075 ST131075 ACP131075 AML131075 AWH131075 BGD131075 BPZ131075 BZV131075 CJR131075 CTN131075 DDJ131075 DNF131075 DXB131075 EGX131075 EQT131075 FAP131075 FKL131075 FUH131075 GED131075 GNZ131075 GXV131075 HHR131075 HRN131075 IBJ131075 ILF131075 IVB131075 JEX131075 JOT131075 JYP131075 KIL131075 KSH131075 LCD131075 LLZ131075 LVV131075 MFR131075 MPN131075 MZJ131075 NJF131075 NTB131075 OCX131075 OMT131075 OWP131075 PGL131075 PQH131075 QAD131075 QJZ131075 QTV131075 RDR131075 RNN131075 RXJ131075 SHF131075 SRB131075 TAX131075 TKT131075 TUP131075 UEL131075 UOH131075 UYD131075 VHZ131075 VRV131075 WBR131075 WLN131075 WVJ131075 B196611 IX196611 ST196611 ACP196611 AML196611 AWH196611 BGD196611 BPZ196611 BZV196611 CJR196611 CTN196611 DDJ196611 DNF196611 DXB196611 EGX196611 EQT196611 FAP196611 FKL196611 FUH196611 GED196611 GNZ196611 GXV196611 HHR196611 HRN196611 IBJ196611 ILF196611 IVB196611 JEX196611 JOT196611 JYP196611 KIL196611 KSH196611 LCD196611 LLZ196611 LVV196611 MFR196611 MPN196611 MZJ196611 NJF196611 NTB196611 OCX196611 OMT196611 OWP196611 PGL196611 PQH196611 QAD196611 QJZ196611 QTV196611 RDR196611 RNN196611 RXJ196611 SHF196611 SRB196611 TAX196611 TKT196611 TUP196611 UEL196611 UOH196611 UYD196611 VHZ196611 VRV196611 WBR196611 WLN196611 WVJ196611 B262147 IX262147 ST262147 ACP262147 AML262147 AWH262147 BGD262147 BPZ262147 BZV262147 CJR262147 CTN262147 DDJ262147 DNF262147 DXB262147 EGX262147 EQT262147 FAP262147 FKL262147 FUH262147 GED262147 GNZ262147 GXV262147 HHR262147 HRN262147 IBJ262147 ILF262147 IVB262147 JEX262147 JOT262147 JYP262147 KIL262147 KSH262147 LCD262147 LLZ262147 LVV262147 MFR262147 MPN262147 MZJ262147 NJF262147 NTB262147 OCX262147 OMT262147 OWP262147 PGL262147 PQH262147 QAD262147 QJZ262147 QTV262147 RDR262147 RNN262147 RXJ262147 SHF262147 SRB262147 TAX262147 TKT262147 TUP262147 UEL262147 UOH262147 UYD262147 VHZ262147 VRV262147 WBR262147 WLN262147 WVJ262147 B327683 IX327683 ST327683 ACP327683 AML327683 AWH327683 BGD327683 BPZ327683 BZV327683 CJR327683 CTN327683 DDJ327683 DNF327683 DXB327683 EGX327683 EQT327683 FAP327683 FKL327683 FUH327683 GED327683 GNZ327683 GXV327683 HHR327683 HRN327683 IBJ327683 ILF327683 IVB327683 JEX327683 JOT327683 JYP327683 KIL327683 KSH327683 LCD327683 LLZ327683 LVV327683 MFR327683 MPN327683 MZJ327683 NJF327683 NTB327683 OCX327683 OMT327683 OWP327683 PGL327683 PQH327683 QAD327683 QJZ327683 QTV327683 RDR327683 RNN327683 RXJ327683 SHF327683 SRB327683 TAX327683 TKT327683 TUP327683 UEL327683 UOH327683 UYD327683 VHZ327683 VRV327683 WBR327683 WLN327683 WVJ327683 B393219 IX393219 ST393219 ACP393219 AML393219 AWH393219 BGD393219 BPZ393219 BZV393219 CJR393219 CTN393219 DDJ393219 DNF393219 DXB393219 EGX393219 EQT393219 FAP393219 FKL393219 FUH393219 GED393219 GNZ393219 GXV393219 HHR393219 HRN393219 IBJ393219 ILF393219 IVB393219 JEX393219 JOT393219 JYP393219 KIL393219 KSH393219 LCD393219 LLZ393219 LVV393219 MFR393219 MPN393219 MZJ393219 NJF393219 NTB393219 OCX393219 OMT393219 OWP393219 PGL393219 PQH393219 QAD393219 QJZ393219 QTV393219 RDR393219 RNN393219 RXJ393219 SHF393219 SRB393219 TAX393219 TKT393219 TUP393219 UEL393219 UOH393219 UYD393219 VHZ393219 VRV393219 WBR393219 WLN393219 WVJ393219 B458755 IX458755 ST458755 ACP458755 AML458755 AWH458755 BGD458755 BPZ458755 BZV458755 CJR458755 CTN458755 DDJ458755 DNF458755 DXB458755 EGX458755 EQT458755 FAP458755 FKL458755 FUH458755 GED458755 GNZ458755 GXV458755 HHR458755 HRN458755 IBJ458755 ILF458755 IVB458755 JEX458755 JOT458755 JYP458755 KIL458755 KSH458755 LCD458755 LLZ458755 LVV458755 MFR458755 MPN458755 MZJ458755 NJF458755 NTB458755 OCX458755 OMT458755 OWP458755 PGL458755 PQH458755 QAD458755 QJZ458755 QTV458755 RDR458755 RNN458755 RXJ458755 SHF458755 SRB458755 TAX458755 TKT458755 TUP458755 UEL458755 UOH458755 UYD458755 VHZ458755 VRV458755 WBR458755 WLN458755 WVJ458755 B524291 IX524291 ST524291 ACP524291 AML524291 AWH524291 BGD524291 BPZ524291 BZV524291 CJR524291 CTN524291 DDJ524291 DNF524291 DXB524291 EGX524291 EQT524291 FAP524291 FKL524291 FUH524291 GED524291 GNZ524291 GXV524291 HHR524291 HRN524291 IBJ524291 ILF524291 IVB524291 JEX524291 JOT524291 JYP524291 KIL524291 KSH524291 LCD524291 LLZ524291 LVV524291 MFR524291 MPN524291 MZJ524291 NJF524291 NTB524291 OCX524291 OMT524291 OWP524291 PGL524291 PQH524291 QAD524291 QJZ524291 QTV524291 RDR524291 RNN524291 RXJ524291 SHF524291 SRB524291 TAX524291 TKT524291 TUP524291 UEL524291 UOH524291 UYD524291 VHZ524291 VRV524291 WBR524291 WLN524291 WVJ524291 B589827 IX589827 ST589827 ACP589827 AML589827 AWH589827 BGD589827 BPZ589827 BZV589827 CJR589827 CTN589827 DDJ589827 DNF589827 DXB589827 EGX589827 EQT589827 FAP589827 FKL589827 FUH589827 GED589827 GNZ589827 GXV589827 HHR589827 HRN589827 IBJ589827 ILF589827 IVB589827 JEX589827 JOT589827 JYP589827 KIL589827 KSH589827 LCD589827 LLZ589827 LVV589827 MFR589827 MPN589827 MZJ589827 NJF589827 NTB589827 OCX589827 OMT589827 OWP589827 PGL589827 PQH589827 QAD589827 QJZ589827 QTV589827 RDR589827 RNN589827 RXJ589827 SHF589827 SRB589827 TAX589827 TKT589827 TUP589827 UEL589827 UOH589827 UYD589827 VHZ589827 VRV589827 WBR589827 WLN589827 WVJ589827 B655363 IX655363 ST655363 ACP655363 AML655363 AWH655363 BGD655363 BPZ655363 BZV655363 CJR655363 CTN655363 DDJ655363 DNF655363 DXB655363 EGX655363 EQT655363 FAP655363 FKL655363 FUH655363 GED655363 GNZ655363 GXV655363 HHR655363 HRN655363 IBJ655363 ILF655363 IVB655363 JEX655363 JOT655363 JYP655363 KIL655363 KSH655363 LCD655363 LLZ655363 LVV655363 MFR655363 MPN655363 MZJ655363 NJF655363 NTB655363 OCX655363 OMT655363 OWP655363 PGL655363 PQH655363 QAD655363 QJZ655363 QTV655363 RDR655363 RNN655363 RXJ655363 SHF655363 SRB655363 TAX655363 TKT655363 TUP655363 UEL655363 UOH655363 UYD655363 VHZ655363 VRV655363 WBR655363 WLN655363 WVJ655363 B720899 IX720899 ST720899 ACP720899 AML720899 AWH720899 BGD720899 BPZ720899 BZV720899 CJR720899 CTN720899 DDJ720899 DNF720899 DXB720899 EGX720899 EQT720899 FAP720899 FKL720899 FUH720899 GED720899 GNZ720899 GXV720899 HHR720899 HRN720899 IBJ720899 ILF720899 IVB720899 JEX720899 JOT720899 JYP720899 KIL720899 KSH720899 LCD720899 LLZ720899 LVV720899 MFR720899 MPN720899 MZJ720899 NJF720899 NTB720899 OCX720899 OMT720899 OWP720899 PGL720899 PQH720899 QAD720899 QJZ720899 QTV720899 RDR720899 RNN720899 RXJ720899 SHF720899 SRB720899 TAX720899 TKT720899 TUP720899 UEL720899 UOH720899 UYD720899 VHZ720899 VRV720899 WBR720899 WLN720899 WVJ720899 B786435 IX786435 ST786435 ACP786435 AML786435 AWH786435 BGD786435 BPZ786435 BZV786435 CJR786435 CTN786435 DDJ786435 DNF786435 DXB786435 EGX786435 EQT786435 FAP786435 FKL786435 FUH786435 GED786435 GNZ786435 GXV786435 HHR786435 HRN786435 IBJ786435 ILF786435 IVB786435 JEX786435 JOT786435 JYP786435 KIL786435 KSH786435 LCD786435 LLZ786435 LVV786435 MFR786435 MPN786435 MZJ786435 NJF786435 NTB786435 OCX786435 OMT786435 OWP786435 PGL786435 PQH786435 QAD786435 QJZ786435 QTV786435 RDR786435 RNN786435 RXJ786435 SHF786435 SRB786435 TAX786435 TKT786435 TUP786435 UEL786435 UOH786435 UYD786435 VHZ786435 VRV786435 WBR786435 WLN786435 WVJ786435 B851971 IX851971 ST851971 ACP851971 AML851971 AWH851971 BGD851971 BPZ851971 BZV851971 CJR851971 CTN851971 DDJ851971 DNF851971 DXB851971 EGX851971 EQT851971 FAP851971 FKL851971 FUH851971 GED851971 GNZ851971 GXV851971 HHR851971 HRN851971 IBJ851971 ILF851971 IVB851971 JEX851971 JOT851971 JYP851971 KIL851971 KSH851971 LCD851971 LLZ851971 LVV851971 MFR851971 MPN851971 MZJ851971 NJF851971 NTB851971 OCX851971 OMT851971 OWP851971 PGL851971 PQH851971 QAD851971 QJZ851971 QTV851971 RDR851971 RNN851971 RXJ851971 SHF851971 SRB851971 TAX851971 TKT851971 TUP851971 UEL851971 UOH851971 UYD851971 VHZ851971 VRV851971 WBR851971 WLN851971 WVJ851971 B917507 IX917507 ST917507 ACP917507 AML917507 AWH917507 BGD917507 BPZ917507 BZV917507 CJR917507 CTN917507 DDJ917507 DNF917507 DXB917507 EGX917507 EQT917507 FAP917507 FKL917507 FUH917507 GED917507 GNZ917507 GXV917507 HHR917507 HRN917507 IBJ917507 ILF917507 IVB917507 JEX917507 JOT917507 JYP917507 KIL917507 KSH917507 LCD917507 LLZ917507 LVV917507 MFR917507 MPN917507 MZJ917507 NJF917507 NTB917507 OCX917507 OMT917507 OWP917507 PGL917507 PQH917507 QAD917507 QJZ917507 QTV917507 RDR917507 RNN917507 RXJ917507 SHF917507 SRB917507 TAX917507 TKT917507 TUP917507 UEL917507 UOH917507 UYD917507 VHZ917507 VRV917507 WBR917507 WLN917507 WVJ917507 B983043 IX983043 ST983043 ACP983043 AML983043 AWH983043 BGD983043 BPZ983043 BZV983043 CJR983043 CTN983043 DDJ983043 DNF983043 DXB983043 EGX983043 EQT983043 FAP983043 FKL983043 FUH983043 GED983043 GNZ983043 GXV983043 HHR983043 HRN983043 IBJ983043 ILF983043 IVB983043 JEX983043 JOT983043 JYP983043 KIL983043 KSH983043 LCD983043 LLZ983043 LVV983043 MFR983043 MPN983043 MZJ983043 NJF983043 NTB983043 OCX983043 OMT983043 OWP983043 PGL983043 PQH983043 QAD983043 QJZ983043 QTV983043 RDR983043 RNN983043 RXJ983043 SHF983043 SRB983043 TAX983043 TKT983043 TUP983043 UEL983043 UOH983043 UYD983043 VHZ983043 VRV983043 WBR983043 WLN983043 WVJ983043">
      <formula1>$A$14:$A$26</formula1>
    </dataValidation>
    <dataValidation type="list" allowBlank="1" showInputMessage="1" showErrorMessage="1" sqref="B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B65538 IX65538 ST65538 ACP65538 AML65538 AWH65538 BGD65538 BPZ65538 BZV65538 CJR65538 CTN65538 DDJ65538 DNF65538 DXB65538 EGX65538 EQT65538 FAP65538 FKL65538 FUH65538 GED65538 GNZ65538 GXV65538 HHR65538 HRN65538 IBJ65538 ILF65538 IVB65538 JEX65538 JOT65538 JYP65538 KIL65538 KSH65538 LCD65538 LLZ65538 LVV65538 MFR65538 MPN65538 MZJ65538 NJF65538 NTB65538 OCX65538 OMT65538 OWP65538 PGL65538 PQH65538 QAD65538 QJZ65538 QTV65538 RDR65538 RNN65538 RXJ65538 SHF65538 SRB65538 TAX65538 TKT65538 TUP65538 UEL65538 UOH65538 UYD65538 VHZ65538 VRV65538 WBR65538 WLN65538 WVJ65538 B131074 IX131074 ST131074 ACP131074 AML131074 AWH131074 BGD131074 BPZ131074 BZV131074 CJR131074 CTN131074 DDJ131074 DNF131074 DXB131074 EGX131074 EQT131074 FAP131074 FKL131074 FUH131074 GED131074 GNZ131074 GXV131074 HHR131074 HRN131074 IBJ131074 ILF131074 IVB131074 JEX131074 JOT131074 JYP131074 KIL131074 KSH131074 LCD131074 LLZ131074 LVV131074 MFR131074 MPN131074 MZJ131074 NJF131074 NTB131074 OCX131074 OMT131074 OWP131074 PGL131074 PQH131074 QAD131074 QJZ131074 QTV131074 RDR131074 RNN131074 RXJ131074 SHF131074 SRB131074 TAX131074 TKT131074 TUP131074 UEL131074 UOH131074 UYD131074 VHZ131074 VRV131074 WBR131074 WLN131074 WVJ131074 B196610 IX196610 ST196610 ACP196610 AML196610 AWH196610 BGD196610 BPZ196610 BZV196610 CJR196610 CTN196610 DDJ196610 DNF196610 DXB196610 EGX196610 EQT196610 FAP196610 FKL196610 FUH196610 GED196610 GNZ196610 GXV196610 HHR196610 HRN196610 IBJ196610 ILF196610 IVB196610 JEX196610 JOT196610 JYP196610 KIL196610 KSH196610 LCD196610 LLZ196610 LVV196610 MFR196610 MPN196610 MZJ196610 NJF196610 NTB196610 OCX196610 OMT196610 OWP196610 PGL196610 PQH196610 QAD196610 QJZ196610 QTV196610 RDR196610 RNN196610 RXJ196610 SHF196610 SRB196610 TAX196610 TKT196610 TUP196610 UEL196610 UOH196610 UYD196610 VHZ196610 VRV196610 WBR196610 WLN196610 WVJ196610 B262146 IX262146 ST262146 ACP262146 AML262146 AWH262146 BGD262146 BPZ262146 BZV262146 CJR262146 CTN262146 DDJ262146 DNF262146 DXB262146 EGX262146 EQT262146 FAP262146 FKL262146 FUH262146 GED262146 GNZ262146 GXV262146 HHR262146 HRN262146 IBJ262146 ILF262146 IVB262146 JEX262146 JOT262146 JYP262146 KIL262146 KSH262146 LCD262146 LLZ262146 LVV262146 MFR262146 MPN262146 MZJ262146 NJF262146 NTB262146 OCX262146 OMT262146 OWP262146 PGL262146 PQH262146 QAD262146 QJZ262146 QTV262146 RDR262146 RNN262146 RXJ262146 SHF262146 SRB262146 TAX262146 TKT262146 TUP262146 UEL262146 UOH262146 UYD262146 VHZ262146 VRV262146 WBR262146 WLN262146 WVJ262146 B327682 IX327682 ST327682 ACP327682 AML327682 AWH327682 BGD327682 BPZ327682 BZV327682 CJR327682 CTN327682 DDJ327682 DNF327682 DXB327682 EGX327682 EQT327682 FAP327682 FKL327682 FUH327682 GED327682 GNZ327682 GXV327682 HHR327682 HRN327682 IBJ327682 ILF327682 IVB327682 JEX327682 JOT327682 JYP327682 KIL327682 KSH327682 LCD327682 LLZ327682 LVV327682 MFR327682 MPN327682 MZJ327682 NJF327682 NTB327682 OCX327682 OMT327682 OWP327682 PGL327682 PQH327682 QAD327682 QJZ327682 QTV327682 RDR327682 RNN327682 RXJ327682 SHF327682 SRB327682 TAX327682 TKT327682 TUP327682 UEL327682 UOH327682 UYD327682 VHZ327682 VRV327682 WBR327682 WLN327682 WVJ327682 B393218 IX393218 ST393218 ACP393218 AML393218 AWH393218 BGD393218 BPZ393218 BZV393218 CJR393218 CTN393218 DDJ393218 DNF393218 DXB393218 EGX393218 EQT393218 FAP393218 FKL393218 FUH393218 GED393218 GNZ393218 GXV393218 HHR393218 HRN393218 IBJ393218 ILF393218 IVB393218 JEX393218 JOT393218 JYP393218 KIL393218 KSH393218 LCD393218 LLZ393218 LVV393218 MFR393218 MPN393218 MZJ393218 NJF393218 NTB393218 OCX393218 OMT393218 OWP393218 PGL393218 PQH393218 QAD393218 QJZ393218 QTV393218 RDR393218 RNN393218 RXJ393218 SHF393218 SRB393218 TAX393218 TKT393218 TUP393218 UEL393218 UOH393218 UYD393218 VHZ393218 VRV393218 WBR393218 WLN393218 WVJ393218 B458754 IX458754 ST458754 ACP458754 AML458754 AWH458754 BGD458754 BPZ458754 BZV458754 CJR458754 CTN458754 DDJ458754 DNF458754 DXB458754 EGX458754 EQT458754 FAP458754 FKL458754 FUH458754 GED458754 GNZ458754 GXV458754 HHR458754 HRN458754 IBJ458754 ILF458754 IVB458754 JEX458754 JOT458754 JYP458754 KIL458754 KSH458754 LCD458754 LLZ458754 LVV458754 MFR458754 MPN458754 MZJ458754 NJF458754 NTB458754 OCX458754 OMT458754 OWP458754 PGL458754 PQH458754 QAD458754 QJZ458754 QTV458754 RDR458754 RNN458754 RXJ458754 SHF458754 SRB458754 TAX458754 TKT458754 TUP458754 UEL458754 UOH458754 UYD458754 VHZ458754 VRV458754 WBR458754 WLN458754 WVJ458754 B524290 IX524290 ST524290 ACP524290 AML524290 AWH524290 BGD524290 BPZ524290 BZV524290 CJR524290 CTN524290 DDJ524290 DNF524290 DXB524290 EGX524290 EQT524290 FAP524290 FKL524290 FUH524290 GED524290 GNZ524290 GXV524290 HHR524290 HRN524290 IBJ524290 ILF524290 IVB524290 JEX524290 JOT524290 JYP524290 KIL524290 KSH524290 LCD524290 LLZ524290 LVV524290 MFR524290 MPN524290 MZJ524290 NJF524290 NTB524290 OCX524290 OMT524290 OWP524290 PGL524290 PQH524290 QAD524290 QJZ524290 QTV524290 RDR524290 RNN524290 RXJ524290 SHF524290 SRB524290 TAX524290 TKT524290 TUP524290 UEL524290 UOH524290 UYD524290 VHZ524290 VRV524290 WBR524290 WLN524290 WVJ524290 B589826 IX589826 ST589826 ACP589826 AML589826 AWH589826 BGD589826 BPZ589826 BZV589826 CJR589826 CTN589826 DDJ589826 DNF589826 DXB589826 EGX589826 EQT589826 FAP589826 FKL589826 FUH589826 GED589826 GNZ589826 GXV589826 HHR589826 HRN589826 IBJ589826 ILF589826 IVB589826 JEX589826 JOT589826 JYP589826 KIL589826 KSH589826 LCD589826 LLZ589826 LVV589826 MFR589826 MPN589826 MZJ589826 NJF589826 NTB589826 OCX589826 OMT589826 OWP589826 PGL589826 PQH589826 QAD589826 QJZ589826 QTV589826 RDR589826 RNN589826 RXJ589826 SHF589826 SRB589826 TAX589826 TKT589826 TUP589826 UEL589826 UOH589826 UYD589826 VHZ589826 VRV589826 WBR589826 WLN589826 WVJ589826 B655362 IX655362 ST655362 ACP655362 AML655362 AWH655362 BGD655362 BPZ655362 BZV655362 CJR655362 CTN655362 DDJ655362 DNF655362 DXB655362 EGX655362 EQT655362 FAP655362 FKL655362 FUH655362 GED655362 GNZ655362 GXV655362 HHR655362 HRN655362 IBJ655362 ILF655362 IVB655362 JEX655362 JOT655362 JYP655362 KIL655362 KSH655362 LCD655362 LLZ655362 LVV655362 MFR655362 MPN655362 MZJ655362 NJF655362 NTB655362 OCX655362 OMT655362 OWP655362 PGL655362 PQH655362 QAD655362 QJZ655362 QTV655362 RDR655362 RNN655362 RXJ655362 SHF655362 SRB655362 TAX655362 TKT655362 TUP655362 UEL655362 UOH655362 UYD655362 VHZ655362 VRV655362 WBR655362 WLN655362 WVJ655362 B720898 IX720898 ST720898 ACP720898 AML720898 AWH720898 BGD720898 BPZ720898 BZV720898 CJR720898 CTN720898 DDJ720898 DNF720898 DXB720898 EGX720898 EQT720898 FAP720898 FKL720898 FUH720898 GED720898 GNZ720898 GXV720898 HHR720898 HRN720898 IBJ720898 ILF720898 IVB720898 JEX720898 JOT720898 JYP720898 KIL720898 KSH720898 LCD720898 LLZ720898 LVV720898 MFR720898 MPN720898 MZJ720898 NJF720898 NTB720898 OCX720898 OMT720898 OWP720898 PGL720898 PQH720898 QAD720898 QJZ720898 QTV720898 RDR720898 RNN720898 RXJ720898 SHF720898 SRB720898 TAX720898 TKT720898 TUP720898 UEL720898 UOH720898 UYD720898 VHZ720898 VRV720898 WBR720898 WLN720898 WVJ720898 B786434 IX786434 ST786434 ACP786434 AML786434 AWH786434 BGD786434 BPZ786434 BZV786434 CJR786434 CTN786434 DDJ786434 DNF786434 DXB786434 EGX786434 EQT786434 FAP786434 FKL786434 FUH786434 GED786434 GNZ786434 GXV786434 HHR786434 HRN786434 IBJ786434 ILF786434 IVB786434 JEX786434 JOT786434 JYP786434 KIL786434 KSH786434 LCD786434 LLZ786434 LVV786434 MFR786434 MPN786434 MZJ786434 NJF786434 NTB786434 OCX786434 OMT786434 OWP786434 PGL786434 PQH786434 QAD786434 QJZ786434 QTV786434 RDR786434 RNN786434 RXJ786434 SHF786434 SRB786434 TAX786434 TKT786434 TUP786434 UEL786434 UOH786434 UYD786434 VHZ786434 VRV786434 WBR786434 WLN786434 WVJ786434 B851970 IX851970 ST851970 ACP851970 AML851970 AWH851970 BGD851970 BPZ851970 BZV851970 CJR851970 CTN851970 DDJ851970 DNF851970 DXB851970 EGX851970 EQT851970 FAP851970 FKL851970 FUH851970 GED851970 GNZ851970 GXV851970 HHR851970 HRN851970 IBJ851970 ILF851970 IVB851970 JEX851970 JOT851970 JYP851970 KIL851970 KSH851970 LCD851970 LLZ851970 LVV851970 MFR851970 MPN851970 MZJ851970 NJF851970 NTB851970 OCX851970 OMT851970 OWP851970 PGL851970 PQH851970 QAD851970 QJZ851970 QTV851970 RDR851970 RNN851970 RXJ851970 SHF851970 SRB851970 TAX851970 TKT851970 TUP851970 UEL851970 UOH851970 UYD851970 VHZ851970 VRV851970 WBR851970 WLN851970 WVJ851970 B917506 IX917506 ST917506 ACP917506 AML917506 AWH917506 BGD917506 BPZ917506 BZV917506 CJR917506 CTN917506 DDJ917506 DNF917506 DXB917506 EGX917506 EQT917506 FAP917506 FKL917506 FUH917506 GED917506 GNZ917506 GXV917506 HHR917506 HRN917506 IBJ917506 ILF917506 IVB917506 JEX917506 JOT917506 JYP917506 KIL917506 KSH917506 LCD917506 LLZ917506 LVV917506 MFR917506 MPN917506 MZJ917506 NJF917506 NTB917506 OCX917506 OMT917506 OWP917506 PGL917506 PQH917506 QAD917506 QJZ917506 QTV917506 RDR917506 RNN917506 RXJ917506 SHF917506 SRB917506 TAX917506 TKT917506 TUP917506 UEL917506 UOH917506 UYD917506 VHZ917506 VRV917506 WBR917506 WLN917506 WVJ917506 B983042 IX983042 ST983042 ACP983042 AML983042 AWH983042 BGD983042 BPZ983042 BZV983042 CJR983042 CTN983042 DDJ983042 DNF983042 DXB983042 EGX983042 EQT983042 FAP983042 FKL983042 FUH983042 GED983042 GNZ983042 GXV983042 HHR983042 HRN983042 IBJ983042 ILF983042 IVB983042 JEX983042 JOT983042 JYP983042 KIL983042 KSH983042 LCD983042 LLZ983042 LVV983042 MFR983042 MPN983042 MZJ983042 NJF983042 NTB983042 OCX983042 OMT983042 OWP983042 PGL983042 PQH983042 QAD983042 QJZ983042 QTV983042 RDR983042 RNN983042 RXJ983042 SHF983042 SRB983042 TAX983042 TKT983042 TUP983042 UEL983042 UOH983042 UYD983042 VHZ983042 VRV983042 WBR983042 WLN983042 WVJ983042">
      <formula1>$A$8:$A$11</formula1>
    </dataValidation>
    <dataValidation type="list" allowBlank="1" showInputMessage="1" showErrorMessage="1" sqref="WVJ983044 IX4 ST4 ACP4 AML4 AWH4 BGD4 BPZ4 BZV4 CJR4 CTN4 DDJ4 DNF4 DXB4 EGX4 EQT4 FAP4 FKL4 FUH4 GED4 GNZ4 GXV4 HHR4 HRN4 IBJ4 ILF4 IVB4 JEX4 JOT4 JYP4 KIL4 KSH4 LCD4 LLZ4 LVV4 MFR4 MPN4 MZJ4 NJF4 NTB4 OCX4 OMT4 OWP4 PGL4 PQH4 QAD4 QJZ4 QTV4 RDR4 RNN4 RXJ4 SHF4 SRB4 TAX4 TKT4 TUP4 UEL4 UOH4 UYD4 VHZ4 VRV4 WBR4 WLN4 WVJ4 B65540 IX65540 ST65540 ACP65540 AML65540 AWH65540 BGD65540 BPZ65540 BZV65540 CJR65540 CTN65540 DDJ65540 DNF65540 DXB65540 EGX65540 EQT65540 FAP65540 FKL65540 FUH65540 GED65540 GNZ65540 GXV65540 HHR65540 HRN65540 IBJ65540 ILF65540 IVB65540 JEX65540 JOT65540 JYP65540 KIL65540 KSH65540 LCD65540 LLZ65540 LVV65540 MFR65540 MPN65540 MZJ65540 NJF65540 NTB65540 OCX65540 OMT65540 OWP65540 PGL65540 PQH65540 QAD65540 QJZ65540 QTV65540 RDR65540 RNN65540 RXJ65540 SHF65540 SRB65540 TAX65540 TKT65540 TUP65540 UEL65540 UOH65540 UYD65540 VHZ65540 VRV65540 WBR65540 WLN65540 WVJ65540 B131076 IX131076 ST131076 ACP131076 AML131076 AWH131076 BGD131076 BPZ131076 BZV131076 CJR131076 CTN131076 DDJ131076 DNF131076 DXB131076 EGX131076 EQT131076 FAP131076 FKL131076 FUH131076 GED131076 GNZ131076 GXV131076 HHR131076 HRN131076 IBJ131076 ILF131076 IVB131076 JEX131076 JOT131076 JYP131076 KIL131076 KSH131076 LCD131076 LLZ131076 LVV131076 MFR131076 MPN131076 MZJ131076 NJF131076 NTB131076 OCX131076 OMT131076 OWP131076 PGL131076 PQH131076 QAD131076 QJZ131076 QTV131076 RDR131076 RNN131076 RXJ131076 SHF131076 SRB131076 TAX131076 TKT131076 TUP131076 UEL131076 UOH131076 UYD131076 VHZ131076 VRV131076 WBR131076 WLN131076 WVJ131076 B196612 IX196612 ST196612 ACP196612 AML196612 AWH196612 BGD196612 BPZ196612 BZV196612 CJR196612 CTN196612 DDJ196612 DNF196612 DXB196612 EGX196612 EQT196612 FAP196612 FKL196612 FUH196612 GED196612 GNZ196612 GXV196612 HHR196612 HRN196612 IBJ196612 ILF196612 IVB196612 JEX196612 JOT196612 JYP196612 KIL196612 KSH196612 LCD196612 LLZ196612 LVV196612 MFR196612 MPN196612 MZJ196612 NJF196612 NTB196612 OCX196612 OMT196612 OWP196612 PGL196612 PQH196612 QAD196612 QJZ196612 QTV196612 RDR196612 RNN196612 RXJ196612 SHF196612 SRB196612 TAX196612 TKT196612 TUP196612 UEL196612 UOH196612 UYD196612 VHZ196612 VRV196612 WBR196612 WLN196612 WVJ196612 B262148 IX262148 ST262148 ACP262148 AML262148 AWH262148 BGD262148 BPZ262148 BZV262148 CJR262148 CTN262148 DDJ262148 DNF262148 DXB262148 EGX262148 EQT262148 FAP262148 FKL262148 FUH262148 GED262148 GNZ262148 GXV262148 HHR262148 HRN262148 IBJ262148 ILF262148 IVB262148 JEX262148 JOT262148 JYP262148 KIL262148 KSH262148 LCD262148 LLZ262148 LVV262148 MFR262148 MPN262148 MZJ262148 NJF262148 NTB262148 OCX262148 OMT262148 OWP262148 PGL262148 PQH262148 QAD262148 QJZ262148 QTV262148 RDR262148 RNN262148 RXJ262148 SHF262148 SRB262148 TAX262148 TKT262148 TUP262148 UEL262148 UOH262148 UYD262148 VHZ262148 VRV262148 WBR262148 WLN262148 WVJ262148 B327684 IX327684 ST327684 ACP327684 AML327684 AWH327684 BGD327684 BPZ327684 BZV327684 CJR327684 CTN327684 DDJ327684 DNF327684 DXB327684 EGX327684 EQT327684 FAP327684 FKL327684 FUH327684 GED327684 GNZ327684 GXV327684 HHR327684 HRN327684 IBJ327684 ILF327684 IVB327684 JEX327684 JOT327684 JYP327684 KIL327684 KSH327684 LCD327684 LLZ327684 LVV327684 MFR327684 MPN327684 MZJ327684 NJF327684 NTB327684 OCX327684 OMT327684 OWP327684 PGL327684 PQH327684 QAD327684 QJZ327684 QTV327684 RDR327684 RNN327684 RXJ327684 SHF327684 SRB327684 TAX327684 TKT327684 TUP327684 UEL327684 UOH327684 UYD327684 VHZ327684 VRV327684 WBR327684 WLN327684 WVJ327684 B393220 IX393220 ST393220 ACP393220 AML393220 AWH393220 BGD393220 BPZ393220 BZV393220 CJR393220 CTN393220 DDJ393220 DNF393220 DXB393220 EGX393220 EQT393220 FAP393220 FKL393220 FUH393220 GED393220 GNZ393220 GXV393220 HHR393220 HRN393220 IBJ393220 ILF393220 IVB393220 JEX393220 JOT393220 JYP393220 KIL393220 KSH393220 LCD393220 LLZ393220 LVV393220 MFR393220 MPN393220 MZJ393220 NJF393220 NTB393220 OCX393220 OMT393220 OWP393220 PGL393220 PQH393220 QAD393220 QJZ393220 QTV393220 RDR393220 RNN393220 RXJ393220 SHF393220 SRB393220 TAX393220 TKT393220 TUP393220 UEL393220 UOH393220 UYD393220 VHZ393220 VRV393220 WBR393220 WLN393220 WVJ393220 B458756 IX458756 ST458756 ACP458756 AML458756 AWH458756 BGD458756 BPZ458756 BZV458756 CJR458756 CTN458756 DDJ458756 DNF458756 DXB458756 EGX458756 EQT458756 FAP458756 FKL458756 FUH458756 GED458756 GNZ458756 GXV458756 HHR458756 HRN458756 IBJ458756 ILF458756 IVB458756 JEX458756 JOT458756 JYP458756 KIL458756 KSH458756 LCD458756 LLZ458756 LVV458756 MFR458756 MPN458756 MZJ458756 NJF458756 NTB458756 OCX458756 OMT458756 OWP458756 PGL458756 PQH458756 QAD458756 QJZ458756 QTV458756 RDR458756 RNN458756 RXJ458756 SHF458756 SRB458756 TAX458756 TKT458756 TUP458756 UEL458756 UOH458756 UYD458756 VHZ458756 VRV458756 WBR458756 WLN458756 WVJ458756 B524292 IX524292 ST524292 ACP524292 AML524292 AWH524292 BGD524292 BPZ524292 BZV524292 CJR524292 CTN524292 DDJ524292 DNF524292 DXB524292 EGX524292 EQT524292 FAP524292 FKL524292 FUH524292 GED524292 GNZ524292 GXV524292 HHR524292 HRN524292 IBJ524292 ILF524292 IVB524292 JEX524292 JOT524292 JYP524292 KIL524292 KSH524292 LCD524292 LLZ524292 LVV524292 MFR524292 MPN524292 MZJ524292 NJF524292 NTB524292 OCX524292 OMT524292 OWP524292 PGL524292 PQH524292 QAD524292 QJZ524292 QTV524292 RDR524292 RNN524292 RXJ524292 SHF524292 SRB524292 TAX524292 TKT524292 TUP524292 UEL524292 UOH524292 UYD524292 VHZ524292 VRV524292 WBR524292 WLN524292 WVJ524292 B589828 IX589828 ST589828 ACP589828 AML589828 AWH589828 BGD589828 BPZ589828 BZV589828 CJR589828 CTN589828 DDJ589828 DNF589828 DXB589828 EGX589828 EQT589828 FAP589828 FKL589828 FUH589828 GED589828 GNZ589828 GXV589828 HHR589828 HRN589828 IBJ589828 ILF589828 IVB589828 JEX589828 JOT589828 JYP589828 KIL589828 KSH589828 LCD589828 LLZ589828 LVV589828 MFR589828 MPN589828 MZJ589828 NJF589828 NTB589828 OCX589828 OMT589828 OWP589828 PGL589828 PQH589828 QAD589828 QJZ589828 QTV589828 RDR589828 RNN589828 RXJ589828 SHF589828 SRB589828 TAX589828 TKT589828 TUP589828 UEL589828 UOH589828 UYD589828 VHZ589828 VRV589828 WBR589828 WLN589828 WVJ589828 B655364 IX655364 ST655364 ACP655364 AML655364 AWH655364 BGD655364 BPZ655364 BZV655364 CJR655364 CTN655364 DDJ655364 DNF655364 DXB655364 EGX655364 EQT655364 FAP655364 FKL655364 FUH655364 GED655364 GNZ655364 GXV655364 HHR655364 HRN655364 IBJ655364 ILF655364 IVB655364 JEX655364 JOT655364 JYP655364 KIL655364 KSH655364 LCD655364 LLZ655364 LVV655364 MFR655364 MPN655364 MZJ655364 NJF655364 NTB655364 OCX655364 OMT655364 OWP655364 PGL655364 PQH655364 QAD655364 QJZ655364 QTV655364 RDR655364 RNN655364 RXJ655364 SHF655364 SRB655364 TAX655364 TKT655364 TUP655364 UEL655364 UOH655364 UYD655364 VHZ655364 VRV655364 WBR655364 WLN655364 WVJ655364 B720900 IX720900 ST720900 ACP720900 AML720900 AWH720900 BGD720900 BPZ720900 BZV720900 CJR720900 CTN720900 DDJ720900 DNF720900 DXB720900 EGX720900 EQT720900 FAP720900 FKL720900 FUH720900 GED720900 GNZ720900 GXV720900 HHR720900 HRN720900 IBJ720900 ILF720900 IVB720900 JEX720900 JOT720900 JYP720900 KIL720900 KSH720900 LCD720900 LLZ720900 LVV720900 MFR720900 MPN720900 MZJ720900 NJF720900 NTB720900 OCX720900 OMT720900 OWP720900 PGL720900 PQH720900 QAD720900 QJZ720900 QTV720900 RDR720900 RNN720900 RXJ720900 SHF720900 SRB720900 TAX720900 TKT720900 TUP720900 UEL720900 UOH720900 UYD720900 VHZ720900 VRV720900 WBR720900 WLN720900 WVJ720900 B786436 IX786436 ST786436 ACP786436 AML786436 AWH786436 BGD786436 BPZ786436 BZV786436 CJR786436 CTN786436 DDJ786436 DNF786436 DXB786436 EGX786436 EQT786436 FAP786436 FKL786436 FUH786436 GED786436 GNZ786436 GXV786436 HHR786436 HRN786436 IBJ786436 ILF786436 IVB786436 JEX786436 JOT786436 JYP786436 KIL786436 KSH786436 LCD786436 LLZ786436 LVV786436 MFR786436 MPN786436 MZJ786436 NJF786436 NTB786436 OCX786436 OMT786436 OWP786436 PGL786436 PQH786436 QAD786436 QJZ786436 QTV786436 RDR786436 RNN786436 RXJ786436 SHF786436 SRB786436 TAX786436 TKT786436 TUP786436 UEL786436 UOH786436 UYD786436 VHZ786436 VRV786436 WBR786436 WLN786436 WVJ786436 B851972 IX851972 ST851972 ACP851972 AML851972 AWH851972 BGD851972 BPZ851972 BZV851972 CJR851972 CTN851972 DDJ851972 DNF851972 DXB851972 EGX851972 EQT851972 FAP851972 FKL851972 FUH851972 GED851972 GNZ851972 GXV851972 HHR851972 HRN851972 IBJ851972 ILF851972 IVB851972 JEX851972 JOT851972 JYP851972 KIL851972 KSH851972 LCD851972 LLZ851972 LVV851972 MFR851972 MPN851972 MZJ851972 NJF851972 NTB851972 OCX851972 OMT851972 OWP851972 PGL851972 PQH851972 QAD851972 QJZ851972 QTV851972 RDR851972 RNN851972 RXJ851972 SHF851972 SRB851972 TAX851972 TKT851972 TUP851972 UEL851972 UOH851972 UYD851972 VHZ851972 VRV851972 WBR851972 WLN851972 WVJ851972 B917508 IX917508 ST917508 ACP917508 AML917508 AWH917508 BGD917508 BPZ917508 BZV917508 CJR917508 CTN917508 DDJ917508 DNF917508 DXB917508 EGX917508 EQT917508 FAP917508 FKL917508 FUH917508 GED917508 GNZ917508 GXV917508 HHR917508 HRN917508 IBJ917508 ILF917508 IVB917508 JEX917508 JOT917508 JYP917508 KIL917508 KSH917508 LCD917508 LLZ917508 LVV917508 MFR917508 MPN917508 MZJ917508 NJF917508 NTB917508 OCX917508 OMT917508 OWP917508 PGL917508 PQH917508 QAD917508 QJZ917508 QTV917508 RDR917508 RNN917508 RXJ917508 SHF917508 SRB917508 TAX917508 TKT917508 TUP917508 UEL917508 UOH917508 UYD917508 VHZ917508 VRV917508 WBR917508 WLN917508 WVJ917508 B983044 IX983044 ST983044 ACP983044 AML983044 AWH983044 BGD983044 BPZ983044 BZV983044 CJR983044 CTN983044 DDJ983044 DNF983044 DXB983044 EGX983044 EQT983044 FAP983044 FKL983044 FUH983044 GED983044 GNZ983044 GXV983044 HHR983044 HRN983044 IBJ983044 ILF983044 IVB983044 JEX983044 JOT983044 JYP983044 KIL983044 KSH983044 LCD983044 LLZ983044 LVV983044 MFR983044 MPN983044 MZJ983044 NJF983044 NTB983044 OCX983044 OMT983044 OWP983044 PGL983044 PQH983044 QAD983044 QJZ983044 QTV983044 RDR983044 RNN983044 RXJ983044 SHF983044 SRB983044 TAX983044 TKT983044 TUP983044 UEL983044 UOH983044 UYD983044 VHZ983044 VRV983044 WBR983044 WLN983044">
      <formula1>$A$29:$A$60</formula1>
    </dataValidation>
    <dataValidation type="list" allowBlank="1" showInputMessage="1" showErrorMessage="1" sqref="WVJ983045 IX5 ST5 ACP5 AML5 AWH5 BGD5 BPZ5 BZV5 CJR5 CTN5 DDJ5 DNF5 DXB5 EGX5 EQT5 FAP5 FKL5 FUH5 GED5 GNZ5 GXV5 HHR5 HRN5 IBJ5 ILF5 IVB5 JEX5 JOT5 JYP5 KIL5 KSH5 LCD5 LLZ5 LVV5 MFR5 MPN5 MZJ5 NJF5 NTB5 OCX5 OMT5 OWP5 PGL5 PQH5 QAD5 QJZ5 QTV5 RDR5 RNN5 RXJ5 SHF5 SRB5 TAX5 TKT5 TUP5 UEL5 UOH5 UYD5 VHZ5 VRV5 WBR5 WLN5 WVJ5 B65541 IX65541 ST65541 ACP65541 AML65541 AWH65541 BGD65541 BPZ65541 BZV65541 CJR65541 CTN65541 DDJ65541 DNF65541 DXB65541 EGX65541 EQT65541 FAP65541 FKL65541 FUH65541 GED65541 GNZ65541 GXV65541 HHR65541 HRN65541 IBJ65541 ILF65541 IVB65541 JEX65541 JOT65541 JYP65541 KIL65541 KSH65541 LCD65541 LLZ65541 LVV65541 MFR65541 MPN65541 MZJ65541 NJF65541 NTB65541 OCX65541 OMT65541 OWP65541 PGL65541 PQH65541 QAD65541 QJZ65541 QTV65541 RDR65541 RNN65541 RXJ65541 SHF65541 SRB65541 TAX65541 TKT65541 TUP65541 UEL65541 UOH65541 UYD65541 VHZ65541 VRV65541 WBR65541 WLN65541 WVJ65541 B131077 IX131077 ST131077 ACP131077 AML131077 AWH131077 BGD131077 BPZ131077 BZV131077 CJR131077 CTN131077 DDJ131077 DNF131077 DXB131077 EGX131077 EQT131077 FAP131077 FKL131077 FUH131077 GED131077 GNZ131077 GXV131077 HHR131077 HRN131077 IBJ131077 ILF131077 IVB131077 JEX131077 JOT131077 JYP131077 KIL131077 KSH131077 LCD131077 LLZ131077 LVV131077 MFR131077 MPN131077 MZJ131077 NJF131077 NTB131077 OCX131077 OMT131077 OWP131077 PGL131077 PQH131077 QAD131077 QJZ131077 QTV131077 RDR131077 RNN131077 RXJ131077 SHF131077 SRB131077 TAX131077 TKT131077 TUP131077 UEL131077 UOH131077 UYD131077 VHZ131077 VRV131077 WBR131077 WLN131077 WVJ131077 B196613 IX196613 ST196613 ACP196613 AML196613 AWH196613 BGD196613 BPZ196613 BZV196613 CJR196613 CTN196613 DDJ196613 DNF196613 DXB196613 EGX196613 EQT196613 FAP196613 FKL196613 FUH196613 GED196613 GNZ196613 GXV196613 HHR196613 HRN196613 IBJ196613 ILF196613 IVB196613 JEX196613 JOT196613 JYP196613 KIL196613 KSH196613 LCD196613 LLZ196613 LVV196613 MFR196613 MPN196613 MZJ196613 NJF196613 NTB196613 OCX196613 OMT196613 OWP196613 PGL196613 PQH196613 QAD196613 QJZ196613 QTV196613 RDR196613 RNN196613 RXJ196613 SHF196613 SRB196613 TAX196613 TKT196613 TUP196613 UEL196613 UOH196613 UYD196613 VHZ196613 VRV196613 WBR196613 WLN196613 WVJ196613 B262149 IX262149 ST262149 ACP262149 AML262149 AWH262149 BGD262149 BPZ262149 BZV262149 CJR262149 CTN262149 DDJ262149 DNF262149 DXB262149 EGX262149 EQT262149 FAP262149 FKL262149 FUH262149 GED262149 GNZ262149 GXV262149 HHR262149 HRN262149 IBJ262149 ILF262149 IVB262149 JEX262149 JOT262149 JYP262149 KIL262149 KSH262149 LCD262149 LLZ262149 LVV262149 MFR262149 MPN262149 MZJ262149 NJF262149 NTB262149 OCX262149 OMT262149 OWP262149 PGL262149 PQH262149 QAD262149 QJZ262149 QTV262149 RDR262149 RNN262149 RXJ262149 SHF262149 SRB262149 TAX262149 TKT262149 TUP262149 UEL262149 UOH262149 UYD262149 VHZ262149 VRV262149 WBR262149 WLN262149 WVJ262149 B327685 IX327685 ST327685 ACP327685 AML327685 AWH327685 BGD327685 BPZ327685 BZV327685 CJR327685 CTN327685 DDJ327685 DNF327685 DXB327685 EGX327685 EQT327685 FAP327685 FKL327685 FUH327685 GED327685 GNZ327685 GXV327685 HHR327685 HRN327685 IBJ327685 ILF327685 IVB327685 JEX327685 JOT327685 JYP327685 KIL327685 KSH327685 LCD327685 LLZ327685 LVV327685 MFR327685 MPN327685 MZJ327685 NJF327685 NTB327685 OCX327685 OMT327685 OWP327685 PGL327685 PQH327685 QAD327685 QJZ327685 QTV327685 RDR327685 RNN327685 RXJ327685 SHF327685 SRB327685 TAX327685 TKT327685 TUP327685 UEL327685 UOH327685 UYD327685 VHZ327685 VRV327685 WBR327685 WLN327685 WVJ327685 B393221 IX393221 ST393221 ACP393221 AML393221 AWH393221 BGD393221 BPZ393221 BZV393221 CJR393221 CTN393221 DDJ393221 DNF393221 DXB393221 EGX393221 EQT393221 FAP393221 FKL393221 FUH393221 GED393221 GNZ393221 GXV393221 HHR393221 HRN393221 IBJ393221 ILF393221 IVB393221 JEX393221 JOT393221 JYP393221 KIL393221 KSH393221 LCD393221 LLZ393221 LVV393221 MFR393221 MPN393221 MZJ393221 NJF393221 NTB393221 OCX393221 OMT393221 OWP393221 PGL393221 PQH393221 QAD393221 QJZ393221 QTV393221 RDR393221 RNN393221 RXJ393221 SHF393221 SRB393221 TAX393221 TKT393221 TUP393221 UEL393221 UOH393221 UYD393221 VHZ393221 VRV393221 WBR393221 WLN393221 WVJ393221 B458757 IX458757 ST458757 ACP458757 AML458757 AWH458757 BGD458757 BPZ458757 BZV458757 CJR458757 CTN458757 DDJ458757 DNF458757 DXB458757 EGX458757 EQT458757 FAP458757 FKL458757 FUH458757 GED458757 GNZ458757 GXV458757 HHR458757 HRN458757 IBJ458757 ILF458757 IVB458757 JEX458757 JOT458757 JYP458757 KIL458757 KSH458757 LCD458757 LLZ458757 LVV458757 MFR458757 MPN458757 MZJ458757 NJF458757 NTB458757 OCX458757 OMT458757 OWP458757 PGL458757 PQH458757 QAD458757 QJZ458757 QTV458757 RDR458757 RNN458757 RXJ458757 SHF458757 SRB458757 TAX458757 TKT458757 TUP458757 UEL458757 UOH458757 UYD458757 VHZ458757 VRV458757 WBR458757 WLN458757 WVJ458757 B524293 IX524293 ST524293 ACP524293 AML524293 AWH524293 BGD524293 BPZ524293 BZV524293 CJR524293 CTN524293 DDJ524293 DNF524293 DXB524293 EGX524293 EQT524293 FAP524293 FKL524293 FUH524293 GED524293 GNZ524293 GXV524293 HHR524293 HRN524293 IBJ524293 ILF524293 IVB524293 JEX524293 JOT524293 JYP524293 KIL524293 KSH524293 LCD524293 LLZ524293 LVV524293 MFR524293 MPN524293 MZJ524293 NJF524293 NTB524293 OCX524293 OMT524293 OWP524293 PGL524293 PQH524293 QAD524293 QJZ524293 QTV524293 RDR524293 RNN524293 RXJ524293 SHF524293 SRB524293 TAX524293 TKT524293 TUP524293 UEL524293 UOH524293 UYD524293 VHZ524293 VRV524293 WBR524293 WLN524293 WVJ524293 B589829 IX589829 ST589829 ACP589829 AML589829 AWH589829 BGD589829 BPZ589829 BZV589829 CJR589829 CTN589829 DDJ589829 DNF589829 DXB589829 EGX589829 EQT589829 FAP589829 FKL589829 FUH589829 GED589829 GNZ589829 GXV589829 HHR589829 HRN589829 IBJ589829 ILF589829 IVB589829 JEX589829 JOT589829 JYP589829 KIL589829 KSH589829 LCD589829 LLZ589829 LVV589829 MFR589829 MPN589829 MZJ589829 NJF589829 NTB589829 OCX589829 OMT589829 OWP589829 PGL589829 PQH589829 QAD589829 QJZ589829 QTV589829 RDR589829 RNN589829 RXJ589829 SHF589829 SRB589829 TAX589829 TKT589829 TUP589829 UEL589829 UOH589829 UYD589829 VHZ589829 VRV589829 WBR589829 WLN589829 WVJ589829 B655365 IX655365 ST655365 ACP655365 AML655365 AWH655365 BGD655365 BPZ655365 BZV655365 CJR655365 CTN655365 DDJ655365 DNF655365 DXB655365 EGX655365 EQT655365 FAP655365 FKL655365 FUH655365 GED655365 GNZ655365 GXV655365 HHR655365 HRN655365 IBJ655365 ILF655365 IVB655365 JEX655365 JOT655365 JYP655365 KIL655365 KSH655365 LCD655365 LLZ655365 LVV655365 MFR655365 MPN655365 MZJ655365 NJF655365 NTB655365 OCX655365 OMT655365 OWP655365 PGL655365 PQH655365 QAD655365 QJZ655365 QTV655365 RDR655365 RNN655365 RXJ655365 SHF655365 SRB655365 TAX655365 TKT655365 TUP655365 UEL655365 UOH655365 UYD655365 VHZ655365 VRV655365 WBR655365 WLN655365 WVJ655365 B720901 IX720901 ST720901 ACP720901 AML720901 AWH720901 BGD720901 BPZ720901 BZV720901 CJR720901 CTN720901 DDJ720901 DNF720901 DXB720901 EGX720901 EQT720901 FAP720901 FKL720901 FUH720901 GED720901 GNZ720901 GXV720901 HHR720901 HRN720901 IBJ720901 ILF720901 IVB720901 JEX720901 JOT720901 JYP720901 KIL720901 KSH720901 LCD720901 LLZ720901 LVV720901 MFR720901 MPN720901 MZJ720901 NJF720901 NTB720901 OCX720901 OMT720901 OWP720901 PGL720901 PQH720901 QAD720901 QJZ720901 QTV720901 RDR720901 RNN720901 RXJ720901 SHF720901 SRB720901 TAX720901 TKT720901 TUP720901 UEL720901 UOH720901 UYD720901 VHZ720901 VRV720901 WBR720901 WLN720901 WVJ720901 B786437 IX786437 ST786437 ACP786437 AML786437 AWH786437 BGD786437 BPZ786437 BZV786437 CJR786437 CTN786437 DDJ786437 DNF786437 DXB786437 EGX786437 EQT786437 FAP786437 FKL786437 FUH786437 GED786437 GNZ786437 GXV786437 HHR786437 HRN786437 IBJ786437 ILF786437 IVB786437 JEX786437 JOT786437 JYP786437 KIL786437 KSH786437 LCD786437 LLZ786437 LVV786437 MFR786437 MPN786437 MZJ786437 NJF786437 NTB786437 OCX786437 OMT786437 OWP786437 PGL786437 PQH786437 QAD786437 QJZ786437 QTV786437 RDR786437 RNN786437 RXJ786437 SHF786437 SRB786437 TAX786437 TKT786437 TUP786437 UEL786437 UOH786437 UYD786437 VHZ786437 VRV786437 WBR786437 WLN786437 WVJ786437 B851973 IX851973 ST851973 ACP851973 AML851973 AWH851973 BGD851973 BPZ851973 BZV851973 CJR851973 CTN851973 DDJ851973 DNF851973 DXB851973 EGX851973 EQT851973 FAP851973 FKL851973 FUH851973 GED851973 GNZ851973 GXV851973 HHR851973 HRN851973 IBJ851973 ILF851973 IVB851973 JEX851973 JOT851973 JYP851973 KIL851973 KSH851973 LCD851973 LLZ851973 LVV851973 MFR851973 MPN851973 MZJ851973 NJF851973 NTB851973 OCX851973 OMT851973 OWP851973 PGL851973 PQH851973 QAD851973 QJZ851973 QTV851973 RDR851973 RNN851973 RXJ851973 SHF851973 SRB851973 TAX851973 TKT851973 TUP851973 UEL851973 UOH851973 UYD851973 VHZ851973 VRV851973 WBR851973 WLN851973 WVJ851973 B917509 IX917509 ST917509 ACP917509 AML917509 AWH917509 BGD917509 BPZ917509 BZV917509 CJR917509 CTN917509 DDJ917509 DNF917509 DXB917509 EGX917509 EQT917509 FAP917509 FKL917509 FUH917509 GED917509 GNZ917509 GXV917509 HHR917509 HRN917509 IBJ917509 ILF917509 IVB917509 JEX917509 JOT917509 JYP917509 KIL917509 KSH917509 LCD917509 LLZ917509 LVV917509 MFR917509 MPN917509 MZJ917509 NJF917509 NTB917509 OCX917509 OMT917509 OWP917509 PGL917509 PQH917509 QAD917509 QJZ917509 QTV917509 RDR917509 RNN917509 RXJ917509 SHF917509 SRB917509 TAX917509 TKT917509 TUP917509 UEL917509 UOH917509 UYD917509 VHZ917509 VRV917509 WBR917509 WLN917509 WVJ917509 B983045 IX983045 ST983045 ACP983045 AML983045 AWH983045 BGD983045 BPZ983045 BZV983045 CJR983045 CTN983045 DDJ983045 DNF983045 DXB983045 EGX983045 EQT983045 FAP983045 FKL983045 FUH983045 GED983045 GNZ983045 GXV983045 HHR983045 HRN983045 IBJ983045 ILF983045 IVB983045 JEX983045 JOT983045 JYP983045 KIL983045 KSH983045 LCD983045 LLZ983045 LVV983045 MFR983045 MPN983045 MZJ983045 NJF983045 NTB983045 OCX983045 OMT983045 OWP983045 PGL983045 PQH983045 QAD983045 QJZ983045 QTV983045 RDR983045 RNN983045 RXJ983045 SHF983045 SRB983045 TAX983045 TKT983045 TUP983045 UEL983045 UOH983045 UYD983045 VHZ983045 VRV983045 WBR983045 WLN983045">
      <formula1>$A$63:$A$86</formula1>
    </dataValidation>
    <dataValidation type="list" allowBlank="1" showInputMessage="1" showErrorMessage="1" sqref="B4">
      <formula1>$A$31:$A$63</formula1>
    </dataValidation>
    <dataValidation type="list" allowBlank="1" showInputMessage="1" showErrorMessage="1" sqref="B5">
      <formula1>$A$66:$A$90</formula1>
    </dataValidation>
  </dataValidations>
  <pageMargins left="0.78740157499999996" right="0.78740157499999996" top="0.984251969" bottom="0.984251969" header="0.5" footer="0.5"/>
  <pageSetup paperSize="9" scale="10" orientation="portrait" r:id="rId1"/>
  <headerFooter alignWithMargins="0">
    <oddHeader>&amp;L&amp;F; &amp;A&amp;R&amp;D ;&amp;T</oddHeader>
    <oddFooter>&amp;C&amp;P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pageSetUpPr fitToPage="1"/>
  </sheetPr>
  <dimension ref="A1:L92"/>
  <sheetViews>
    <sheetView workbookViewId="0">
      <pane ySplit="3" topLeftCell="A4" activePane="bottomLeft" state="frozen"/>
      <selection sqref="A1:D4"/>
      <selection pane="bottomLeft" sqref="A1:A3"/>
    </sheetView>
  </sheetViews>
  <sheetFormatPr baseColWidth="10" defaultColWidth="9.140625" defaultRowHeight="12.75" x14ac:dyDescent="0.2"/>
  <cols>
    <col min="1" max="1" width="4.7109375" style="107" customWidth="1"/>
    <col min="2" max="2" width="12.7109375" style="107" customWidth="1"/>
    <col min="3" max="3" width="15.7109375" style="107" customWidth="1"/>
    <col min="4" max="11" width="12.7109375" style="107" customWidth="1"/>
    <col min="12" max="12" width="4.7109375" style="107" customWidth="1"/>
    <col min="13" max="16384" width="9.140625" style="286"/>
  </cols>
  <sheetData>
    <row r="1" spans="1:12" ht="13.5" customHeight="1" thickBot="1" x14ac:dyDescent="0.25">
      <c r="A1" s="643" t="s">
        <v>249</v>
      </c>
      <c r="B1" s="304" t="str">
        <f>Translations!$B$2</f>
        <v>Navigācijas josla:</v>
      </c>
      <c r="C1" s="305"/>
      <c r="D1" s="646" t="str">
        <f>Translations!$B$18</f>
        <v>Saturs</v>
      </c>
      <c r="E1" s="646"/>
      <c r="F1" s="646" t="str">
        <f>Translations!$B$19</f>
        <v>Iepriekšējā lapa</v>
      </c>
      <c r="G1" s="646"/>
      <c r="H1" s="646" t="str">
        <f>Translations!$B$3</f>
        <v>Nākamā lapa</v>
      </c>
      <c r="I1" s="646"/>
      <c r="J1" s="646"/>
      <c r="K1" s="646"/>
      <c r="L1" s="72"/>
    </row>
    <row r="2" spans="1:12" ht="13.5" thickBot="1" x14ac:dyDescent="0.25">
      <c r="A2" s="644"/>
      <c r="B2" s="646" t="str">
        <f>Translations!$B$4</f>
        <v>Lapas sākums</v>
      </c>
      <c r="C2" s="646"/>
      <c r="D2" s="650"/>
      <c r="E2" s="651"/>
      <c r="F2" s="651"/>
      <c r="G2" s="651"/>
      <c r="H2" s="651"/>
      <c r="I2" s="651"/>
      <c r="J2" s="651"/>
      <c r="K2" s="651"/>
      <c r="L2" s="72"/>
    </row>
    <row r="3" spans="1:12" ht="13.5" thickBot="1" x14ac:dyDescent="0.25">
      <c r="A3" s="645"/>
      <c r="B3" s="646" t="str">
        <f>Translations!$B$5</f>
        <v>Lapas beigas</v>
      </c>
      <c r="C3" s="646"/>
      <c r="D3" s="655"/>
      <c r="E3" s="656"/>
      <c r="F3" s="656"/>
      <c r="G3" s="656"/>
      <c r="H3" s="656"/>
      <c r="I3" s="656"/>
      <c r="J3" s="656"/>
      <c r="K3" s="656"/>
      <c r="L3" s="72"/>
    </row>
    <row r="4" spans="1:12" ht="27.75" x14ac:dyDescent="0.4">
      <c r="A4" s="72"/>
      <c r="B4" s="82"/>
      <c r="C4" s="72"/>
      <c r="D4" s="72"/>
      <c r="E4" s="73"/>
      <c r="F4" s="72"/>
      <c r="G4" s="72"/>
      <c r="H4" s="72"/>
      <c r="I4" s="72"/>
      <c r="J4" s="72"/>
      <c r="K4" s="72"/>
      <c r="L4" s="72"/>
    </row>
    <row r="5" spans="1:12" ht="18" x14ac:dyDescent="0.2">
      <c r="A5" s="108"/>
      <c r="B5" s="709" t="str">
        <f>Translations!$B$8</f>
        <v>VADLĪNIJAS UN NOSACĪJUMI</v>
      </c>
      <c r="C5" s="709"/>
      <c r="D5" s="709"/>
      <c r="E5" s="709"/>
      <c r="F5" s="709"/>
      <c r="G5" s="709"/>
      <c r="H5" s="709"/>
      <c r="I5" s="709"/>
      <c r="J5" s="709"/>
      <c r="K5" s="72"/>
      <c r="L5" s="72"/>
    </row>
    <row r="6" spans="1:12" x14ac:dyDescent="0.2">
      <c r="A6" s="108"/>
      <c r="B6" s="703"/>
      <c r="C6" s="703"/>
      <c r="D6" s="703"/>
      <c r="E6" s="703"/>
      <c r="F6" s="703"/>
      <c r="G6" s="703"/>
      <c r="H6" s="703"/>
      <c r="I6" s="703"/>
      <c r="J6" s="703"/>
      <c r="K6" s="703"/>
      <c r="L6" s="72"/>
    </row>
    <row r="7" spans="1:12" ht="15.75" x14ac:dyDescent="0.25">
      <c r="A7" s="109"/>
      <c r="B7" s="670" t="str">
        <f>Translations!$B$20</f>
        <v>Vispārīga informācija par šo veidni</v>
      </c>
      <c r="C7" s="670"/>
      <c r="D7" s="670"/>
      <c r="E7" s="670"/>
      <c r="F7" s="670"/>
      <c r="G7" s="670"/>
      <c r="H7" s="670"/>
      <c r="I7" s="670"/>
      <c r="J7" s="670"/>
      <c r="K7" s="670"/>
      <c r="L7" s="72"/>
    </row>
    <row r="8" spans="1:12" x14ac:dyDescent="0.2">
      <c r="A8" s="110"/>
      <c r="B8" s="110"/>
      <c r="C8" s="110"/>
      <c r="D8" s="110"/>
      <c r="E8" s="110"/>
      <c r="F8" s="110"/>
      <c r="G8" s="110"/>
      <c r="H8" s="110"/>
      <c r="I8" s="110"/>
      <c r="J8" s="111"/>
      <c r="K8" s="111"/>
      <c r="L8" s="72"/>
    </row>
    <row r="9" spans="1:12" ht="25.5" customHeight="1" x14ac:dyDescent="0.2">
      <c r="A9" s="112">
        <v>1</v>
      </c>
      <c r="B9" s="665" t="str">
        <f>Translations!$B$808</f>
        <v>Direktīva 2003/87/EK, kurā jaunākie grozījumi izdarīti ar Direktīvu (ES) 2023/959 (turpmāk “ES ETS direktīva”), nosaka, ka dalībvalstīm ir iekārtām jāiedala bezmaksas kvotas, balstoties uz saskaņotiem Kopienas mēroga noteikumiem (10.a panta 1. punkts). Direktīvu var lejupielādēt no šīs vietnes:</v>
      </c>
      <c r="C9" s="666"/>
      <c r="D9" s="666"/>
      <c r="E9" s="666"/>
      <c r="F9" s="666"/>
      <c r="G9" s="666"/>
      <c r="H9" s="666"/>
      <c r="I9" s="666"/>
      <c r="J9" s="666"/>
      <c r="K9" s="666"/>
      <c r="L9" s="72"/>
    </row>
    <row r="10" spans="1:12" x14ac:dyDescent="0.2">
      <c r="A10" s="110"/>
      <c r="B10" s="704" t="s">
        <v>1146</v>
      </c>
      <c r="C10" s="705"/>
      <c r="D10" s="705"/>
      <c r="E10" s="705"/>
      <c r="F10" s="705"/>
      <c r="G10" s="705"/>
      <c r="H10" s="705"/>
      <c r="I10" s="705"/>
      <c r="J10" s="705"/>
      <c r="K10" s="705"/>
      <c r="L10" s="72"/>
    </row>
    <row r="11" spans="1:12" ht="25.5" customHeight="1" x14ac:dyDescent="0.2">
      <c r="A11" s="112">
        <v>2</v>
      </c>
      <c r="B11" s="665" t="str">
        <f>Translations!$B$23</f>
        <v>Šie bezmaksas iedales noteikumi ir ietverti Komisijas 2018. gada 19. decembra Deleģētajā regulā (ES) 2019/331, ar ko nosaka Savienības mēroga pārejas noteikumus saskaņotai bezmaksas emisijas kvotu iedalei saskaņā ar Eiropas Parlamenta un Padomes Direktīvas 2003/87/EK 10.a pantu (Bezmaksas kvotu iedales regula, turpmāk “FAR”). Regulu var lejupielādēt no šīs vietnes:</v>
      </c>
      <c r="C11" s="666"/>
      <c r="D11" s="666"/>
      <c r="E11" s="666"/>
      <c r="F11" s="666"/>
      <c r="G11" s="666"/>
      <c r="H11" s="666"/>
      <c r="I11" s="666"/>
      <c r="J11" s="666"/>
      <c r="K11" s="666"/>
      <c r="L11" s="72"/>
    </row>
    <row r="12" spans="1:12" ht="12.75" customHeight="1" x14ac:dyDescent="0.2">
      <c r="A12" s="110"/>
      <c r="B12" s="706" t="str">
        <f>Translations!$B$24</f>
        <v>http://data.europa.eu/eli/reg_del/2019/331/oj</v>
      </c>
      <c r="C12" s="707"/>
      <c r="D12" s="707"/>
      <c r="E12" s="707"/>
      <c r="F12" s="707"/>
      <c r="G12" s="707"/>
      <c r="H12" s="707"/>
      <c r="I12" s="707"/>
      <c r="J12" s="707"/>
      <c r="K12" s="707"/>
      <c r="L12" s="72"/>
    </row>
    <row r="13" spans="1:12" ht="25.5" customHeight="1" x14ac:dyDescent="0.2">
      <c r="A13" s="112">
        <v>3</v>
      </c>
      <c r="B13" s="665" t="str">
        <f>Translations!$B$25</f>
        <v>Būtisks FAR elements ir datu vākšana, kas jāveic dalībvalstīm, un operatoriem šajā sakarā ir saskaņā ar FAR 8. pantu jāsagatavo monitoringa metodikas plāns (MMP).</v>
      </c>
      <c r="C13" s="666"/>
      <c r="D13" s="666"/>
      <c r="E13" s="666"/>
      <c r="F13" s="666"/>
      <c r="G13" s="666"/>
      <c r="H13" s="666"/>
      <c r="I13" s="666"/>
      <c r="J13" s="666"/>
      <c r="K13" s="666"/>
      <c r="L13" s="72"/>
    </row>
    <row r="14" spans="1:12" ht="25.5" customHeight="1" x14ac:dyDescent="0.2">
      <c r="A14" s="112">
        <v>4</v>
      </c>
      <c r="B14" s="665" t="str">
        <f>Translations!$B$26</f>
        <v xml:space="preserve">Šo MMP veidni pēc Komisijas pasūtījuma izstrādājuši tās konsultanti (Umweltbundesamt GmbH Austria un SQ Consult).
Šajā datnē paustie uzskati ir autoru uzskati, un Komisijas viedoklis var būt atšķirīgs. </v>
      </c>
      <c r="C14" s="666"/>
      <c r="D14" s="666"/>
      <c r="E14" s="666"/>
      <c r="F14" s="666"/>
      <c r="G14" s="666"/>
      <c r="H14" s="666"/>
      <c r="I14" s="666"/>
      <c r="J14" s="666"/>
      <c r="K14" s="666"/>
      <c r="L14" s="72"/>
    </row>
    <row r="15" spans="1:12" ht="18" x14ac:dyDescent="0.2">
      <c r="A15" s="112">
        <v>5</v>
      </c>
      <c r="B15" s="708" t="str">
        <f>Translations!$B$809</f>
        <v>Šī ir 2026.–2030. gada atjauninātās veidnes pirmā publicētā redakcija. 2024. gada 26. februāra redakcija.</v>
      </c>
      <c r="C15" s="708"/>
      <c r="D15" s="708"/>
      <c r="E15" s="708"/>
      <c r="F15" s="708"/>
      <c r="G15" s="708"/>
      <c r="H15" s="708"/>
      <c r="I15" s="708"/>
      <c r="J15" s="708"/>
      <c r="K15" s="708"/>
      <c r="L15" s="72"/>
    </row>
    <row r="16" spans="1:12" x14ac:dyDescent="0.2">
      <c r="A16" s="110"/>
      <c r="B16" s="110"/>
      <c r="C16" s="110"/>
      <c r="D16" s="110"/>
      <c r="E16" s="110"/>
      <c r="F16" s="110"/>
      <c r="G16" s="110"/>
      <c r="H16" s="110"/>
      <c r="I16" s="110"/>
      <c r="J16" s="111"/>
      <c r="K16" s="111"/>
      <c r="L16" s="72"/>
    </row>
    <row r="17" spans="1:12" ht="15.75" x14ac:dyDescent="0.25">
      <c r="A17" s="109"/>
      <c r="B17" s="670" t="str">
        <f>Translations!$B$28</f>
        <v>Kā šo datni izmantot</v>
      </c>
      <c r="C17" s="670"/>
      <c r="D17" s="670"/>
      <c r="E17" s="670"/>
      <c r="F17" s="670"/>
      <c r="G17" s="670"/>
      <c r="H17" s="670"/>
      <c r="I17" s="670"/>
      <c r="J17" s="670"/>
      <c r="K17" s="670"/>
      <c r="L17" s="72"/>
    </row>
    <row r="18" spans="1:12" x14ac:dyDescent="0.2">
      <c r="A18" s="110"/>
      <c r="B18" s="110"/>
      <c r="C18" s="110"/>
      <c r="D18" s="110"/>
      <c r="E18" s="110"/>
      <c r="F18" s="110"/>
      <c r="G18" s="110"/>
      <c r="H18" s="110"/>
      <c r="I18" s="110"/>
      <c r="J18" s="111"/>
      <c r="K18" s="111"/>
      <c r="L18" s="72"/>
    </row>
    <row r="19" spans="1:12" x14ac:dyDescent="0.2">
      <c r="A19" s="112">
        <v>6</v>
      </c>
      <c r="B19" s="665" t="str">
        <f>Translations!$B$29</f>
        <v>Jābūt ieslēgtai automātiskajai aprēķināšanai (izvēlnes “Formula”/”Aprēķins” (Formula/Calculation) opcijās).</v>
      </c>
      <c r="C19" s="666"/>
      <c r="D19" s="666"/>
      <c r="E19" s="666"/>
      <c r="F19" s="666"/>
      <c r="G19" s="666"/>
      <c r="H19" s="666"/>
      <c r="I19" s="666"/>
      <c r="J19" s="666"/>
      <c r="K19" s="666"/>
      <c r="L19" s="72"/>
    </row>
    <row r="20" spans="1:12" ht="25.5" customHeight="1" x14ac:dyDescent="0.2">
      <c r="B20" s="665" t="str">
        <f>Translations!$B$30</f>
        <v xml:space="preserve">Ir ieteicams datni izskatīt no sākuma līdz beigām. Ir dažas funkcijas, kas jums palīdzēs aizpildīt veidlapu atkarībā no iepriekš ievadītās informācijas, piemēram, citas krāsas šūnas, ja informāciju ievadīt nav nepieciešams (sk. krāsu kodus tālāk). </v>
      </c>
      <c r="C20" s="666"/>
      <c r="D20" s="666"/>
      <c r="E20" s="666"/>
      <c r="F20" s="666"/>
      <c r="G20" s="666"/>
      <c r="H20" s="666"/>
      <c r="I20" s="666"/>
      <c r="J20" s="666"/>
      <c r="K20" s="666"/>
      <c r="L20" s="72"/>
    </row>
    <row r="21" spans="1:12" ht="39.950000000000003" customHeight="1" x14ac:dyDescent="0.2">
      <c r="A21" s="112"/>
      <c r="B21" s="665" t="str">
        <f>Translations!$B$31</f>
        <v>Vairākos laukos atbildi var izvēlēties no iepriekšnoteiktiem variantiem. Lai izvēlētos variantu šādā nolaižamajā izvēlnē, ar peli noklikšķiniet uz mazās bultiņas šūnas labajā malā vai nospiediet Alt un lejupējo bultiņu, kad šūna ir iezīmēta. Dažos laukos var ievadīt savu tekstu pat tad, ja ir šāda nolaižamā izvēlne. Tā ir tad, kad nolaižamajās izvēlnēs ir tukši ieraksti.</v>
      </c>
      <c r="C21" s="666"/>
      <c r="D21" s="666"/>
      <c r="E21" s="666"/>
      <c r="F21" s="666"/>
      <c r="G21" s="666"/>
      <c r="H21" s="666"/>
      <c r="I21" s="666"/>
      <c r="J21" s="666"/>
      <c r="K21" s="666"/>
      <c r="L21" s="72"/>
    </row>
    <row r="22" spans="1:12" ht="25.5" customHeight="1" x14ac:dyDescent="0.2">
      <c r="A22" s="112">
        <v>7</v>
      </c>
      <c r="B22" s="665" t="str">
        <f>Translations!$B$32</f>
        <v>Ja dati ir ievadīti nepilnīgi, dažkārt tiks parādīti kļūdas ziņojumi. Tomēr kļūdas ziņojumu neparādīšanās negarantē aprēķinu pareizību, jo ne vienmēr ir iespējams pārbaudīt, vai dati ir pilnīgi. Ja zaļajā laukā neparādās nekāds rezultāts, var pieņemt, ka kādu datu vēl trūkst.</v>
      </c>
      <c r="C22" s="666"/>
      <c r="D22" s="666"/>
      <c r="E22" s="666"/>
      <c r="F22" s="666"/>
      <c r="G22" s="666"/>
      <c r="H22" s="666"/>
      <c r="I22" s="666"/>
      <c r="J22" s="666"/>
      <c r="K22" s="666"/>
      <c r="L22" s="72"/>
    </row>
    <row r="23" spans="1:12" ht="12.75" customHeight="1" x14ac:dyDescent="0.2">
      <c r="A23" s="112"/>
      <c r="B23" s="665" t="str">
        <f>Translations!$B$33</f>
        <v>Īpaša uzmanība jāpievērš tam, lai dati atbilstu norādītajām mērvienībām.</v>
      </c>
      <c r="C23" s="666"/>
      <c r="D23" s="666"/>
      <c r="E23" s="666"/>
      <c r="F23" s="666"/>
      <c r="G23" s="666"/>
      <c r="H23" s="666"/>
      <c r="I23" s="666"/>
      <c r="J23" s="666"/>
      <c r="K23" s="666"/>
      <c r="L23" s="72"/>
    </row>
    <row r="24" spans="1:12" ht="12.75" customHeight="1" x14ac:dyDescent="0.2">
      <c r="A24" s="112"/>
      <c r="B24" s="110" t="str">
        <f>Translations!$B$34</f>
        <v>Kļūdas ziņojumi parasti ir ļoti īsi vietas trūkuma dēļ. Svarīgākie kļūdu paziņojumi ir šādi:</v>
      </c>
      <c r="C24" s="111"/>
      <c r="D24" s="111"/>
      <c r="E24" s="111"/>
      <c r="F24" s="111"/>
      <c r="G24" s="111"/>
      <c r="H24" s="111"/>
      <c r="I24" s="111"/>
      <c r="J24" s="111"/>
      <c r="K24" s="111"/>
      <c r="L24" s="72"/>
    </row>
    <row r="25" spans="1:12" ht="12.75" customHeight="1" x14ac:dyDescent="0.2">
      <c r="A25" s="112"/>
      <c r="B25" s="110"/>
      <c r="C25" s="113" t="str">
        <f>Translations!$B$35</f>
        <v>nepilnīgi!</v>
      </c>
      <c r="D25" s="696" t="str">
        <f>Translations!$B$36</f>
        <v>Tas nozīmē, ka dati nav pietiekami aprēķina veikšanai (piemēram, kādam no gadiem nav norādīts emisijas faktors).</v>
      </c>
      <c r="E25" s="697"/>
      <c r="F25" s="697"/>
      <c r="G25" s="697"/>
      <c r="H25" s="697"/>
      <c r="I25" s="697"/>
      <c r="J25" s="697"/>
      <c r="K25" s="697"/>
      <c r="L25" s="72"/>
    </row>
    <row r="26" spans="1:12" ht="12.75" customHeight="1" x14ac:dyDescent="0.2">
      <c r="A26" s="112"/>
      <c r="B26" s="110"/>
      <c r="C26" s="113" t="str">
        <f>Translations!$B$37</f>
        <v>nesaskanīgas!</v>
      </c>
      <c r="D26" s="696" t="str">
        <f>Translations!$B$38</f>
        <v>Izraudzītās mērvienības ir nesaskanīgas, un aprēķini, kuru pamatā ir saistītie ievaddati, būs nepareizi.</v>
      </c>
      <c r="E26" s="697"/>
      <c r="F26" s="697"/>
      <c r="G26" s="697"/>
      <c r="H26" s="697"/>
      <c r="I26" s="697"/>
      <c r="J26" s="697"/>
      <c r="K26" s="697"/>
      <c r="L26" s="72"/>
    </row>
    <row r="27" spans="1:12" ht="12.75" customHeight="1" x14ac:dyDescent="0.2">
      <c r="A27" s="112"/>
      <c r="B27" s="110"/>
      <c r="C27" s="113" t="str">
        <f>Translations!$B$39</f>
        <v>negatīva!</v>
      </c>
      <c r="D27" s="696" t="str">
        <f>Translations!$B$40</f>
        <v>Šajā aprēķinā nedrīkst būt negatīvu vērtību.</v>
      </c>
      <c r="E27" s="697"/>
      <c r="F27" s="697"/>
      <c r="G27" s="697"/>
      <c r="H27" s="697"/>
      <c r="I27" s="697"/>
      <c r="J27" s="697"/>
      <c r="K27" s="697"/>
      <c r="L27" s="72"/>
    </row>
    <row r="28" spans="1:12" ht="12.75" customHeight="1" x14ac:dyDescent="0.2">
      <c r="A28" s="112"/>
      <c r="B28" s="110"/>
      <c r="C28" s="113" t="str">
        <f>Translations!$B$41</f>
        <v>Manuāla ievade!</v>
      </c>
      <c r="D28" s="696" t="str">
        <f>Translations!$B$42</f>
        <v>Dati jāievada manuāli, jo parametra automātiska aprēķināšana nav iespējama.</v>
      </c>
      <c r="E28" s="697"/>
      <c r="F28" s="697"/>
      <c r="G28" s="697"/>
      <c r="H28" s="697"/>
      <c r="I28" s="697"/>
      <c r="J28" s="697"/>
      <c r="K28" s="697"/>
      <c r="L28" s="72"/>
    </row>
    <row r="29" spans="1:12" ht="12.75" customHeight="1" x14ac:dyDescent="0.2">
      <c r="A29" s="112"/>
      <c r="B29" s="110"/>
      <c r="C29" s="114" t="str">
        <f>Translations!$B$43</f>
        <v>Ievade A.III.3!</v>
      </c>
      <c r="D29" s="698" t="str">
        <f>Translations!$B$44</f>
        <v>Šīs ir atsauces uz dokumenta sadaļām. Tas nozīmē, ka norādītajās sadaļās trūkst datu.</v>
      </c>
      <c r="E29" s="699"/>
      <c r="F29" s="699"/>
      <c r="G29" s="699"/>
      <c r="H29" s="699"/>
      <c r="I29" s="699"/>
      <c r="J29" s="699"/>
      <c r="K29" s="699"/>
      <c r="L29" s="72"/>
    </row>
    <row r="30" spans="1:12" ht="12.75" customHeight="1" x14ac:dyDescent="0.2">
      <c r="A30" s="112"/>
      <c r="B30" s="110"/>
      <c r="C30" s="115" t="s">
        <v>250</v>
      </c>
      <c r="D30" s="700"/>
      <c r="E30" s="701"/>
      <c r="F30" s="701"/>
      <c r="G30" s="701"/>
      <c r="H30" s="701"/>
      <c r="I30" s="701"/>
      <c r="J30" s="701"/>
      <c r="K30" s="701"/>
      <c r="L30" s="72"/>
    </row>
    <row r="31" spans="1:12" ht="12.75" customHeight="1" x14ac:dyDescent="0.2">
      <c r="A31" s="112"/>
      <c r="B31" s="110"/>
      <c r="C31" s="110"/>
      <c r="D31" s="110"/>
      <c r="E31" s="110"/>
      <c r="F31" s="110"/>
      <c r="G31" s="110"/>
      <c r="H31" s="110"/>
      <c r="I31" s="110"/>
      <c r="J31" s="110"/>
      <c r="K31" s="110"/>
      <c r="L31" s="72"/>
    </row>
    <row r="32" spans="1:12" s="287" customFormat="1" ht="12.75" customHeight="1" x14ac:dyDescent="0.2">
      <c r="A32" s="112">
        <v>8</v>
      </c>
      <c r="B32" s="702" t="str">
        <f>Translations!$B$45</f>
        <v>Krāsu kodi un fonti:</v>
      </c>
      <c r="C32" s="664"/>
      <c r="D32" s="664"/>
      <c r="E32" s="664"/>
      <c r="F32" s="664"/>
      <c r="G32" s="664"/>
      <c r="H32" s="664"/>
      <c r="I32" s="664"/>
      <c r="J32" s="664"/>
      <c r="K32" s="664"/>
      <c r="L32" s="72"/>
    </row>
    <row r="33" spans="1:12" s="287" customFormat="1" ht="12.75" customHeight="1" x14ac:dyDescent="0.2">
      <c r="A33" s="75"/>
      <c r="B33" s="640" t="str">
        <f>Translations!$B$46</f>
        <v>Melns teksts treknrakstā:</v>
      </c>
      <c r="C33" s="664"/>
      <c r="D33" s="686" t="str">
        <f>Translations!$B$47</f>
        <v>Ar šādu tekstu apraksta ievadāmos datus.</v>
      </c>
      <c r="E33" s="686"/>
      <c r="F33" s="686"/>
      <c r="G33" s="686"/>
      <c r="H33" s="686"/>
      <c r="I33" s="686"/>
      <c r="J33" s="686"/>
      <c r="K33" s="686"/>
      <c r="L33" s="72"/>
    </row>
    <row r="34" spans="1:12" s="287" customFormat="1" x14ac:dyDescent="0.2">
      <c r="A34" s="75"/>
      <c r="B34" s="691" t="str">
        <f>Translations!$B$48</f>
        <v>Mazāka lieluma teksts kursīvā:</v>
      </c>
      <c r="C34" s="692"/>
      <c r="D34" s="686" t="str">
        <f>Translations!$B$49</f>
        <v xml:space="preserve">Ar šādu tekstu tiek sniegti sīkāki paskaidrojumi. </v>
      </c>
      <c r="E34" s="686"/>
      <c r="F34" s="686"/>
      <c r="G34" s="686"/>
      <c r="H34" s="686"/>
      <c r="I34" s="686"/>
      <c r="J34" s="686"/>
      <c r="K34" s="686"/>
      <c r="L34" s="72"/>
    </row>
    <row r="35" spans="1:12" s="287" customFormat="1" ht="12.75" customHeight="1" x14ac:dyDescent="0.2">
      <c r="A35" s="75"/>
      <c r="B35" s="693"/>
      <c r="C35" s="694"/>
      <c r="D35" s="686" t="str">
        <f>Translations!$B$50</f>
        <v>Dzeltenajos laukos dati jāievada obligāti. Tomēr, ja lauks attiecīgajai iekārtai nav relevants, dati nav jāievada.</v>
      </c>
      <c r="E35" s="686"/>
      <c r="F35" s="686"/>
      <c r="G35" s="686"/>
      <c r="H35" s="686"/>
      <c r="I35" s="686"/>
      <c r="J35" s="686"/>
      <c r="K35" s="686"/>
      <c r="L35" s="72"/>
    </row>
    <row r="36" spans="1:12" s="287" customFormat="1" x14ac:dyDescent="0.2">
      <c r="A36" s="75"/>
      <c r="B36" s="695"/>
      <c r="C36" s="694"/>
      <c r="D36" s="684" t="str">
        <f>Translations!$B$51</f>
        <v>Gaiši dzelteni lauki nozīmē, ka datu ievade tajos nav obligāta.</v>
      </c>
      <c r="E36" s="664"/>
      <c r="F36" s="664"/>
      <c r="G36" s="664"/>
      <c r="H36" s="664"/>
      <c r="I36" s="664"/>
      <c r="J36" s="664"/>
      <c r="K36" s="664"/>
      <c r="L36" s="72"/>
    </row>
    <row r="37" spans="1:12" s="287" customFormat="1" x14ac:dyDescent="0.2">
      <c r="A37" s="75"/>
      <c r="B37" s="682"/>
      <c r="C37" s="683"/>
      <c r="D37" s="684" t="str">
        <f>Translations!$B$52</f>
        <v>Zaļos laukos tiek parādīti automātiski aprēķināti rezultāti. Teksts sarkanā krāsā ir kļūdas ziņojumi (trūkst datu u. c.).</v>
      </c>
      <c r="E37" s="664"/>
      <c r="F37" s="664"/>
      <c r="G37" s="664"/>
      <c r="H37" s="664"/>
      <c r="I37" s="664"/>
      <c r="J37" s="664"/>
      <c r="K37" s="664"/>
      <c r="L37" s="72"/>
    </row>
    <row r="38" spans="1:12" s="287" customFormat="1" ht="12.75" customHeight="1" x14ac:dyDescent="0.2">
      <c r="A38" s="75"/>
      <c r="B38" s="685"/>
      <c r="C38" s="683"/>
      <c r="D38" s="686" t="str">
        <f>Translations!$B$53</f>
        <v>Ēnotajos laukos datu ievade nav relevanta, jo dati ir ievadīti citos laukos.</v>
      </c>
      <c r="E38" s="686"/>
      <c r="F38" s="686"/>
      <c r="G38" s="686"/>
      <c r="H38" s="686"/>
      <c r="I38" s="686"/>
      <c r="J38" s="686"/>
      <c r="K38" s="686"/>
      <c r="L38" s="72"/>
    </row>
    <row r="39" spans="1:12" s="287" customFormat="1" x14ac:dyDescent="0.2">
      <c r="A39" s="75"/>
      <c r="B39" s="687"/>
      <c r="C39" s="687"/>
      <c r="D39" s="686" t="str">
        <f>Translations!$B$54</f>
        <v>Pelēki ēnotie lauki jāaizpilda dalībvalstīm pirms šīs veidnes pielāgotās versijas publicēšanas.</v>
      </c>
      <c r="E39" s="664"/>
      <c r="F39" s="664"/>
      <c r="G39" s="664"/>
      <c r="H39" s="664"/>
      <c r="I39" s="664"/>
      <c r="J39" s="664"/>
      <c r="K39" s="664"/>
      <c r="L39" s="72"/>
    </row>
    <row r="40" spans="1:12" s="287" customFormat="1" x14ac:dyDescent="0.2">
      <c r="A40" s="75"/>
      <c r="B40" s="688"/>
      <c r="C40" s="688"/>
      <c r="D40" s="686" t="str">
        <f>Translations!$B$55</f>
        <v>Gaiši pelēkās joslas ir paredzētas navigācijai un hipersaitēm.</v>
      </c>
      <c r="E40" s="664"/>
      <c r="F40" s="664"/>
      <c r="G40" s="664"/>
      <c r="H40" s="664"/>
      <c r="I40" s="664"/>
      <c r="J40" s="664"/>
      <c r="K40" s="664"/>
      <c r="L40" s="72"/>
    </row>
    <row r="41" spans="1:12" s="287" customFormat="1" x14ac:dyDescent="0.2">
      <c r="A41" s="75"/>
      <c r="B41" s="116"/>
      <c r="C41" s="75"/>
      <c r="D41" s="75"/>
      <c r="E41" s="75"/>
      <c r="F41" s="75"/>
      <c r="G41" s="75"/>
      <c r="H41" s="75"/>
      <c r="I41" s="75"/>
      <c r="J41" s="75"/>
      <c r="K41" s="75"/>
      <c r="L41" s="72"/>
    </row>
    <row r="42" spans="1:12" ht="39.950000000000003" customHeight="1" x14ac:dyDescent="0.2">
      <c r="A42" s="112">
        <v>9</v>
      </c>
      <c r="B42" s="665" t="str">
        <f>Translations!$B$56</f>
        <v>Navigācijas daļā katras lapas augšā ir hipersaites ātrai pārejai uz konkrētām ievaddatu sadaļām. Pirmā rinda (“Saturs”, “Iepriekšējā lapa”, “Nākamā lapa”, “Kopsavilkums”) un punkti “Lapas sākums” un “Lapas beigas” ir visām lapām vienādi. Atkarībā no konkrētās lapas ir pievienoti vēl citi izvēlnes elementi. Ja kādas hipersaites fona krāsa mainās uz sarkanu, tas nozīmē, ka attiecīgajā sadaļā trūkst datu (ne visās lapās).</v>
      </c>
      <c r="C42" s="666"/>
      <c r="D42" s="666"/>
      <c r="E42" s="666"/>
      <c r="F42" s="666"/>
      <c r="G42" s="666"/>
      <c r="H42" s="666"/>
      <c r="I42" s="666"/>
      <c r="J42" s="666"/>
      <c r="K42" s="666"/>
      <c r="L42" s="72"/>
    </row>
    <row r="43" spans="1:12" ht="39.950000000000003" customHeight="1" x14ac:dyDescent="0.2">
      <c r="A43" s="112">
        <v>10</v>
      </c>
      <c r="B43" s="665" t="str">
        <f>Translations!$B$57</f>
        <v>Šajā veidnē datus var ievadīt tikai dzeltenajos laukos; pārējie lauki ir bloķēti. Tomēr caurredzamības labad nav izmantota parole. Tas ļauj pilnībā aplūkot visas formulas. Ja šo datni izmantojat datu ievadei, iesakām šo aizsardzību saglabāt. Aizsardzību lapām vajadzētu noņemt tikai tam, lai pārbaudītu formulu pareizību. Ieteicams to darīt atsevišķā datnē.</v>
      </c>
      <c r="C43" s="666"/>
      <c r="D43" s="666"/>
      <c r="E43" s="666"/>
      <c r="F43" s="666"/>
      <c r="G43" s="666"/>
      <c r="H43" s="666"/>
      <c r="I43" s="666"/>
      <c r="J43" s="666"/>
      <c r="K43" s="666"/>
      <c r="L43" s="72"/>
    </row>
    <row r="44" spans="1:12" ht="39.950000000000003" customHeight="1" x14ac:dyDescent="0.2">
      <c r="A44" s="112">
        <v>11</v>
      </c>
      <c r="B44" s="689" t="str">
        <f>Translations!$B$58</f>
        <v>Lai formulas aizsargātu pret nejaušām izmaiņām, kas parasti noved pie nepareiziem un maldinošiem rezultātiem, 
ir ārkārtīgi svarīgi NEIZMANTOT darbības “IZGRIEZT” un “IELĪMĒT”.
Ja vēlaties datus pārvietot, vispirms tos NOKOPĒJIET un IELĪMĒJIET un pēc tam nevajadzīgos datus vecajā (nepareizajā) vietā izdzēsiet.</v>
      </c>
      <c r="C44" s="690"/>
      <c r="D44" s="690"/>
      <c r="E44" s="690"/>
      <c r="F44" s="690"/>
      <c r="G44" s="690"/>
      <c r="H44" s="690"/>
      <c r="I44" s="690"/>
      <c r="J44" s="690"/>
      <c r="K44" s="690"/>
      <c r="L44" s="72"/>
    </row>
    <row r="45" spans="1:12" ht="51.95" customHeight="1" x14ac:dyDescent="0.2">
      <c r="A45" s="112">
        <v>12</v>
      </c>
      <c r="B45" s="665" t="str">
        <f>Translations!$B$59</f>
        <v>Datu lauki nav optimizēti skaitliskiem un citiem formātiem. Tomēr lapu aizsardzība ir ierobežota, lai būtu iespējams izmantot savus formātus. Piemēram, jūs varat izvēlēties, cik zīmes aiz komata parādīt. Zīmju skaits aiz komata principā ir neatkarīgs no aprēķina precizitātes. Principā MS Excel opcijai “Precision as displayed” (“Precizitāte, kā parādīts”) vajadzētu būt deaktivētai. Sīkākai informācijai par šo tematu izmantojiet MS Excel funkciju “Help” (“Palīdzība”).</v>
      </c>
      <c r="C45" s="666"/>
      <c r="D45" s="666"/>
      <c r="E45" s="666"/>
      <c r="F45" s="666"/>
      <c r="G45" s="666"/>
      <c r="H45" s="666"/>
      <c r="I45" s="666"/>
      <c r="J45" s="666"/>
      <c r="K45" s="666"/>
      <c r="L45" s="72"/>
    </row>
    <row r="46" spans="1:12" ht="12.75" customHeight="1" thickBot="1" x14ac:dyDescent="0.25">
      <c r="B46" s="665"/>
      <c r="C46" s="666"/>
      <c r="D46" s="666"/>
      <c r="E46" s="666"/>
      <c r="F46" s="666"/>
      <c r="G46" s="666"/>
      <c r="H46" s="666"/>
      <c r="I46" s="666"/>
      <c r="J46" s="666"/>
      <c r="K46" s="666"/>
      <c r="L46" s="72"/>
    </row>
    <row r="47" spans="1:12" ht="72" customHeight="1" thickBot="1" x14ac:dyDescent="0.25">
      <c r="A47" s="112">
        <v>13</v>
      </c>
      <c r="B47" s="667" t="str">
        <f>Translations!$B$60</f>
        <v>ATRUNA. Visas formulas ir sagatavotas uzmanīgi un rūpīgi. Tomēr nav iespējams pilnīgi izslēgt kļūdas.
Kā aprakstīts iepriekš, ir nodrošināta pilnīga caurredzamība, lai būtu iespējams pārbaudīt aprēķinu derīgumu. Ne šīs datnes autorus, ne Eiropas Komisiju nevar saukt pie atbildības par iespējamu kaitējumu, kuru varētu radīt nepareizi vai maldinoši datnē nodrošināto aprēķinu rezultāti. 
Pilnu atbildību par to, ka kompetentajai iestādei tiek paziņoti pareizi dati, uzņemas šīs datnes lietotājs (t. i., ETS iekārtas operators).</v>
      </c>
      <c r="C47" s="668"/>
      <c r="D47" s="668"/>
      <c r="E47" s="668"/>
      <c r="F47" s="668"/>
      <c r="G47" s="668"/>
      <c r="H47" s="668"/>
      <c r="I47" s="668"/>
      <c r="J47" s="668"/>
      <c r="K47" s="669"/>
      <c r="L47" s="72"/>
    </row>
    <row r="48" spans="1:12" x14ac:dyDescent="0.2">
      <c r="A48" s="72"/>
      <c r="B48" s="72"/>
      <c r="C48" s="72"/>
      <c r="D48" s="72"/>
      <c r="E48" s="72"/>
      <c r="F48" s="72"/>
      <c r="G48" s="72"/>
      <c r="H48" s="72"/>
      <c r="I48" s="72"/>
      <c r="J48" s="72"/>
      <c r="K48" s="72"/>
      <c r="L48" s="72"/>
    </row>
    <row r="49" spans="1:12" x14ac:dyDescent="0.2">
      <c r="A49" s="72"/>
      <c r="B49" s="72"/>
      <c r="C49" s="72"/>
      <c r="D49" s="72"/>
      <c r="E49" s="72"/>
      <c r="F49" s="72"/>
      <c r="G49" s="72"/>
      <c r="H49" s="72"/>
      <c r="I49" s="72"/>
      <c r="J49" s="72"/>
      <c r="K49" s="72"/>
      <c r="L49" s="72"/>
    </row>
    <row r="50" spans="1:12" ht="15.75" x14ac:dyDescent="0.25">
      <c r="A50" s="109"/>
      <c r="B50" s="670" t="str">
        <f>Translations!$B$61</f>
        <v>Informācija, kas attiecas uz konkrēto dalībvalsti:</v>
      </c>
      <c r="C50" s="670"/>
      <c r="D50" s="670"/>
      <c r="E50" s="670"/>
      <c r="F50" s="670"/>
      <c r="G50" s="670"/>
      <c r="H50" s="670"/>
      <c r="I50" s="670"/>
      <c r="J50" s="670"/>
      <c r="K50" s="670"/>
      <c r="L50" s="72"/>
    </row>
    <row r="51" spans="1:12" x14ac:dyDescent="0.2">
      <c r="A51" s="110"/>
      <c r="B51" s="110"/>
      <c r="C51" s="110"/>
      <c r="D51" s="110"/>
      <c r="E51" s="110"/>
      <c r="F51" s="110"/>
      <c r="G51" s="110"/>
      <c r="H51" s="110"/>
      <c r="I51" s="110"/>
      <c r="J51" s="111"/>
      <c r="K51" s="111"/>
      <c r="L51" s="72"/>
    </row>
    <row r="52" spans="1:12" ht="15" customHeight="1" x14ac:dyDescent="0.2">
      <c r="A52" s="111"/>
      <c r="B52" s="661" t="str">
        <f>Translations!$B$62</f>
        <v>Šis ziņojums ir jāiesniedz valsts kompetentajai iestādei šādā adresē:</v>
      </c>
      <c r="C52" s="661"/>
      <c r="D52" s="661"/>
      <c r="E52" s="661"/>
      <c r="F52" s="661"/>
      <c r="G52" s="661"/>
      <c r="H52" s="661"/>
      <c r="I52" s="661"/>
      <c r="J52" s="661"/>
      <c r="K52" s="661"/>
      <c r="L52" s="72"/>
    </row>
    <row r="53" spans="1:12" x14ac:dyDescent="0.2">
      <c r="A53" s="75"/>
      <c r="B53" s="75"/>
      <c r="C53" s="75"/>
      <c r="D53" s="75"/>
      <c r="E53" s="75"/>
      <c r="F53" s="75"/>
      <c r="G53" s="75"/>
      <c r="H53" s="75"/>
      <c r="I53" s="75"/>
      <c r="J53" s="75"/>
      <c r="K53" s="75"/>
      <c r="L53" s="72"/>
    </row>
    <row r="54" spans="1:12" x14ac:dyDescent="0.2">
      <c r="A54" s="75"/>
      <c r="B54" s="75"/>
      <c r="C54" s="75"/>
      <c r="D54" s="671" t="str">
        <f>Translations!$B$63</f>
        <v>Valsts vides dienesta Atļauju pārvalde; e-pasts: ap@vvd.gov.lv</v>
      </c>
      <c r="E54" s="672"/>
      <c r="F54" s="672"/>
      <c r="G54" s="673"/>
      <c r="H54" s="75"/>
      <c r="I54" s="75"/>
      <c r="J54" s="75"/>
      <c r="K54" s="75"/>
      <c r="L54" s="72"/>
    </row>
    <row r="55" spans="1:12" x14ac:dyDescent="0.2">
      <c r="A55" s="75"/>
      <c r="B55" s="75"/>
      <c r="C55" s="75"/>
      <c r="D55" s="674"/>
      <c r="E55" s="675"/>
      <c r="F55" s="675"/>
      <c r="G55" s="676"/>
      <c r="H55" s="75"/>
      <c r="I55" s="75"/>
      <c r="J55" s="75"/>
      <c r="K55" s="75"/>
      <c r="L55" s="72"/>
    </row>
    <row r="56" spans="1:12" x14ac:dyDescent="0.2">
      <c r="A56" s="75"/>
      <c r="B56" s="75"/>
      <c r="C56" s="75"/>
      <c r="D56" s="674"/>
      <c r="E56" s="675"/>
      <c r="F56" s="675"/>
      <c r="G56" s="676"/>
      <c r="H56" s="75"/>
      <c r="I56" s="75"/>
      <c r="J56" s="75"/>
      <c r="K56" s="75"/>
      <c r="L56" s="72"/>
    </row>
    <row r="57" spans="1:12" x14ac:dyDescent="0.2">
      <c r="A57" s="75"/>
      <c r="B57" s="72"/>
      <c r="C57" s="75"/>
      <c r="D57" s="674"/>
      <c r="E57" s="675"/>
      <c r="F57" s="675"/>
      <c r="G57" s="676"/>
      <c r="H57" s="75"/>
      <c r="I57" s="75"/>
      <c r="J57" s="75"/>
      <c r="K57" s="75"/>
      <c r="L57" s="72"/>
    </row>
    <row r="58" spans="1:12" x14ac:dyDescent="0.2">
      <c r="A58" s="75"/>
      <c r="B58" s="75"/>
      <c r="C58" s="75"/>
      <c r="D58" s="674"/>
      <c r="E58" s="675"/>
      <c r="F58" s="675"/>
      <c r="G58" s="676"/>
      <c r="H58" s="75"/>
      <c r="I58" s="75"/>
      <c r="J58" s="75"/>
      <c r="K58" s="75"/>
      <c r="L58" s="72"/>
    </row>
    <row r="59" spans="1:12" x14ac:dyDescent="0.2">
      <c r="A59" s="75"/>
      <c r="B59" s="75"/>
      <c r="C59" s="75"/>
      <c r="D59" s="674"/>
      <c r="E59" s="675"/>
      <c r="F59" s="675"/>
      <c r="G59" s="676"/>
      <c r="H59" s="75"/>
      <c r="I59" s="75"/>
      <c r="J59" s="75"/>
      <c r="K59" s="75"/>
      <c r="L59" s="72"/>
    </row>
    <row r="60" spans="1:12" x14ac:dyDescent="0.2">
      <c r="A60" s="75"/>
      <c r="B60" s="75"/>
      <c r="C60" s="75"/>
      <c r="D60" s="674"/>
      <c r="E60" s="675"/>
      <c r="F60" s="675"/>
      <c r="G60" s="676"/>
      <c r="H60" s="75"/>
      <c r="I60" s="75"/>
      <c r="J60" s="75"/>
      <c r="K60" s="75"/>
      <c r="L60" s="72"/>
    </row>
    <row r="61" spans="1:12" x14ac:dyDescent="0.2">
      <c r="A61" s="75"/>
      <c r="B61" s="75"/>
      <c r="C61" s="75"/>
      <c r="D61" s="677"/>
      <c r="E61" s="678"/>
      <c r="F61" s="678"/>
      <c r="G61" s="679"/>
      <c r="H61" s="75"/>
      <c r="I61" s="75"/>
      <c r="J61" s="75"/>
      <c r="K61" s="75"/>
      <c r="L61" s="72"/>
    </row>
    <row r="62" spans="1:12" x14ac:dyDescent="0.2">
      <c r="A62" s="75"/>
      <c r="B62" s="75"/>
      <c r="C62" s="75"/>
      <c r="D62" s="75"/>
      <c r="E62" s="75"/>
      <c r="F62" s="75"/>
      <c r="G62" s="75"/>
      <c r="H62" s="75"/>
      <c r="I62" s="75"/>
      <c r="J62" s="75"/>
      <c r="K62" s="75"/>
      <c r="L62" s="72"/>
    </row>
    <row r="63" spans="1:12" x14ac:dyDescent="0.2">
      <c r="A63" s="72"/>
      <c r="B63" s="72"/>
      <c r="C63" s="72"/>
      <c r="D63" s="72"/>
      <c r="E63" s="72"/>
      <c r="F63" s="72"/>
      <c r="G63" s="72"/>
      <c r="H63" s="72"/>
      <c r="I63" s="72"/>
      <c r="J63" s="72"/>
      <c r="K63" s="72"/>
      <c r="L63" s="72"/>
    </row>
    <row r="64" spans="1:12" ht="15.75" x14ac:dyDescent="0.2">
      <c r="A64" s="72"/>
      <c r="B64" s="680" t="str">
        <f>Translations!$B$64</f>
        <v>Informācijas avoti:</v>
      </c>
      <c r="C64" s="680"/>
      <c r="D64" s="680"/>
      <c r="E64" s="680"/>
      <c r="F64" s="680"/>
      <c r="G64" s="680"/>
      <c r="H64" s="680"/>
      <c r="I64" s="680"/>
      <c r="J64" s="680"/>
      <c r="K64" s="680"/>
      <c r="L64" s="72"/>
    </row>
    <row r="65" spans="1:12" x14ac:dyDescent="0.2">
      <c r="A65" s="72"/>
      <c r="B65" s="640" t="str">
        <f>Translations!$B$65</f>
        <v>ES vietnes:</v>
      </c>
      <c r="C65" s="664"/>
      <c r="D65" s="664"/>
      <c r="E65" s="664"/>
      <c r="F65" s="664"/>
      <c r="G65" s="664"/>
      <c r="H65" s="664"/>
      <c r="I65" s="664"/>
      <c r="J65" s="664"/>
      <c r="K65" s="664"/>
      <c r="L65" s="72"/>
    </row>
    <row r="66" spans="1:12" x14ac:dyDescent="0.2">
      <c r="A66" s="72"/>
      <c r="B66" s="661" t="str">
        <f>Translations!$B$66</f>
        <v>ES tiesību akti:</v>
      </c>
      <c r="C66" s="661"/>
      <c r="D66" s="681" t="str">
        <f>Translations!$B$67</f>
        <v xml:space="preserve">http://eur-lex.europa.eu/lv/index.htm </v>
      </c>
      <c r="E66" s="664"/>
      <c r="F66" s="664"/>
      <c r="G66" s="664"/>
      <c r="H66" s="664"/>
      <c r="I66" s="664"/>
      <c r="J66" s="664"/>
      <c r="K66" s="664"/>
      <c r="L66" s="72"/>
    </row>
    <row r="67" spans="1:12" x14ac:dyDescent="0.2">
      <c r="A67" s="72"/>
      <c r="B67" s="661" t="str">
        <f>Translations!$B$68</f>
        <v>Vispārīga informācija par ES ETS:</v>
      </c>
      <c r="C67" s="661"/>
      <c r="D67" s="681" t="str">
        <f>Translations!$B$69</f>
        <v>http://ec.europa.eu/clima/policies/ets/index_lv.htm</v>
      </c>
      <c r="E67" s="664"/>
      <c r="F67" s="664"/>
      <c r="G67" s="664"/>
      <c r="H67" s="664"/>
      <c r="I67" s="664"/>
      <c r="J67" s="664"/>
      <c r="K67" s="664"/>
      <c r="L67" s="72"/>
    </row>
    <row r="68" spans="1:12" x14ac:dyDescent="0.2">
      <c r="A68" s="72"/>
      <c r="B68" s="72"/>
      <c r="C68" s="117"/>
      <c r="D68" s="72"/>
      <c r="E68" s="72"/>
      <c r="F68" s="72"/>
      <c r="G68" s="72"/>
      <c r="H68" s="72"/>
      <c r="I68" s="72"/>
      <c r="J68" s="72"/>
      <c r="K68" s="72"/>
      <c r="L68" s="72"/>
    </row>
    <row r="69" spans="1:12" x14ac:dyDescent="0.2">
      <c r="A69" s="72"/>
      <c r="B69" s="640" t="str">
        <f>Translations!$B$70</f>
        <v>Citas vietnes:</v>
      </c>
      <c r="C69" s="664"/>
      <c r="D69" s="664"/>
      <c r="E69" s="664"/>
      <c r="F69" s="664"/>
      <c r="G69" s="664"/>
      <c r="H69" s="664"/>
      <c r="I69" s="664"/>
      <c r="J69" s="664"/>
      <c r="K69" s="664"/>
      <c r="L69" s="72"/>
    </row>
    <row r="70" spans="1:12" x14ac:dyDescent="0.2">
      <c r="A70" s="72"/>
      <c r="B70" s="660" t="str">
        <f>Translations!$B$71</f>
        <v>https://www.kem.gov.lv/lv/eiropas-savienibas-emisiju-kvotu-tirdzniecibas-sistemas-4-periods</v>
      </c>
      <c r="C70" s="660"/>
      <c r="D70" s="660"/>
      <c r="E70" s="660"/>
      <c r="F70" s="660"/>
      <c r="G70" s="660"/>
      <c r="H70" s="660"/>
      <c r="I70" s="660"/>
      <c r="J70" s="660"/>
      <c r="K70" s="660"/>
      <c r="L70" s="72"/>
    </row>
    <row r="71" spans="1:12" x14ac:dyDescent="0.2">
      <c r="A71" s="72"/>
      <c r="B71" s="660"/>
      <c r="C71" s="660"/>
      <c r="D71" s="660"/>
      <c r="E71" s="660"/>
      <c r="F71" s="660"/>
      <c r="G71" s="660"/>
      <c r="H71" s="660"/>
      <c r="I71" s="660"/>
      <c r="J71" s="660"/>
      <c r="K71" s="660"/>
      <c r="L71" s="72"/>
    </row>
    <row r="72" spans="1:12" x14ac:dyDescent="0.2">
      <c r="A72" s="72"/>
      <c r="B72" s="661" t="str">
        <f>Translations!$B$72</f>
        <v>Palīdzības dienests:</v>
      </c>
      <c r="C72" s="661"/>
      <c r="D72" s="661"/>
      <c r="E72" s="661"/>
      <c r="F72" s="661"/>
      <c r="G72" s="661"/>
      <c r="H72" s="661"/>
      <c r="I72" s="661"/>
      <c r="J72" s="661"/>
      <c r="K72" s="661"/>
      <c r="L72" s="72"/>
    </row>
    <row r="73" spans="1:12" x14ac:dyDescent="0.2">
      <c r="A73" s="72"/>
      <c r="B73" s="660" t="str">
        <f>Translations!$B$73</f>
        <v>es.ets@kem.gov.lv</v>
      </c>
      <c r="C73" s="660"/>
      <c r="D73" s="660"/>
      <c r="E73" s="660"/>
      <c r="F73" s="660"/>
      <c r="G73" s="660"/>
      <c r="H73" s="660"/>
      <c r="I73" s="660"/>
      <c r="J73" s="660"/>
      <c r="K73" s="660"/>
      <c r="L73" s="72"/>
    </row>
    <row r="74" spans="1:12" x14ac:dyDescent="0.2">
      <c r="A74" s="72"/>
      <c r="B74" s="660"/>
      <c r="C74" s="660"/>
      <c r="D74" s="660"/>
      <c r="E74" s="660"/>
      <c r="F74" s="660"/>
      <c r="G74" s="660"/>
      <c r="H74" s="660"/>
      <c r="I74" s="660"/>
      <c r="J74" s="660"/>
      <c r="K74" s="660"/>
      <c r="L74" s="72"/>
    </row>
    <row r="75" spans="1:12" x14ac:dyDescent="0.2">
      <c r="A75" s="72"/>
      <c r="B75" s="72"/>
      <c r="C75" s="72"/>
      <c r="D75" s="72"/>
      <c r="E75" s="72"/>
      <c r="F75" s="72"/>
      <c r="G75" s="72"/>
      <c r="H75" s="72"/>
      <c r="I75" s="72"/>
      <c r="J75" s="72"/>
      <c r="K75" s="72"/>
      <c r="L75" s="72"/>
    </row>
    <row r="76" spans="1:12" s="287" customFormat="1" x14ac:dyDescent="0.25">
      <c r="A76" s="75"/>
      <c r="B76" s="75"/>
      <c r="C76" s="75"/>
      <c r="D76" s="75"/>
      <c r="E76" s="75"/>
      <c r="F76" s="75"/>
      <c r="G76" s="75"/>
      <c r="H76" s="75"/>
      <c r="I76" s="75"/>
      <c r="J76" s="75"/>
      <c r="K76" s="75"/>
      <c r="L76" s="75"/>
    </row>
    <row r="77" spans="1:12" ht="15.75" x14ac:dyDescent="0.2">
      <c r="A77" s="72"/>
      <c r="B77" s="662" t="str">
        <f>Translations!$B$74</f>
        <v>Papildu norādījumi no dalībvalsts:</v>
      </c>
      <c r="C77" s="662"/>
      <c r="D77" s="662"/>
      <c r="E77" s="662"/>
      <c r="F77" s="662"/>
      <c r="G77" s="662"/>
      <c r="H77" s="662"/>
      <c r="I77" s="662"/>
      <c r="J77" s="662"/>
      <c r="K77" s="662"/>
      <c r="L77" s="72"/>
    </row>
    <row r="78" spans="1:12" ht="50.25" customHeight="1" x14ac:dyDescent="0.2">
      <c r="A78" s="72"/>
      <c r="B78" s="663" t="s">
        <v>2028</v>
      </c>
      <c r="C78" s="660"/>
      <c r="D78" s="660"/>
      <c r="E78" s="660"/>
      <c r="F78" s="660"/>
      <c r="G78" s="660"/>
      <c r="H78" s="660"/>
      <c r="I78" s="660"/>
      <c r="J78" s="660"/>
      <c r="K78" s="660"/>
      <c r="L78" s="72"/>
    </row>
    <row r="79" spans="1:12" x14ac:dyDescent="0.2">
      <c r="A79" s="72"/>
      <c r="B79" s="660"/>
      <c r="C79" s="660"/>
      <c r="D79" s="660"/>
      <c r="E79" s="660"/>
      <c r="F79" s="660"/>
      <c r="G79" s="660"/>
      <c r="H79" s="660"/>
      <c r="I79" s="660"/>
      <c r="J79" s="660"/>
      <c r="K79" s="660"/>
      <c r="L79" s="72"/>
    </row>
    <row r="80" spans="1:12" x14ac:dyDescent="0.2">
      <c r="A80" s="72"/>
      <c r="B80" s="660"/>
      <c r="C80" s="660"/>
      <c r="D80" s="660"/>
      <c r="E80" s="660"/>
      <c r="F80" s="660"/>
      <c r="G80" s="660"/>
      <c r="H80" s="660"/>
      <c r="I80" s="660"/>
      <c r="J80" s="660"/>
      <c r="K80" s="660"/>
      <c r="L80" s="72"/>
    </row>
    <row r="81" spans="1:12" x14ac:dyDescent="0.2">
      <c r="A81" s="72"/>
      <c r="B81" s="660"/>
      <c r="C81" s="660"/>
      <c r="D81" s="660"/>
      <c r="E81" s="660"/>
      <c r="F81" s="660"/>
      <c r="G81" s="660"/>
      <c r="H81" s="660"/>
      <c r="I81" s="660"/>
      <c r="J81" s="660"/>
      <c r="K81" s="660"/>
      <c r="L81" s="72"/>
    </row>
    <row r="82" spans="1:12" x14ac:dyDescent="0.2">
      <c r="A82" s="72"/>
      <c r="B82" s="660"/>
      <c r="C82" s="660"/>
      <c r="D82" s="660"/>
      <c r="E82" s="660"/>
      <c r="F82" s="660"/>
      <c r="G82" s="660"/>
      <c r="H82" s="660"/>
      <c r="I82" s="660"/>
      <c r="J82" s="660"/>
      <c r="K82" s="660"/>
      <c r="L82" s="72"/>
    </row>
    <row r="83" spans="1:12" x14ac:dyDescent="0.2">
      <c r="A83" s="72"/>
      <c r="B83" s="660"/>
      <c r="C83" s="660"/>
      <c r="D83" s="660"/>
      <c r="E83" s="660"/>
      <c r="F83" s="660"/>
      <c r="G83" s="660"/>
      <c r="H83" s="660"/>
      <c r="I83" s="660"/>
      <c r="J83" s="660"/>
      <c r="K83" s="660"/>
      <c r="L83" s="72"/>
    </row>
    <row r="84" spans="1:12" x14ac:dyDescent="0.2">
      <c r="A84" s="72"/>
      <c r="B84" s="660"/>
      <c r="C84" s="660"/>
      <c r="D84" s="660"/>
      <c r="E84" s="660"/>
      <c r="F84" s="660"/>
      <c r="G84" s="660"/>
      <c r="H84" s="660"/>
      <c r="I84" s="660"/>
      <c r="J84" s="660"/>
      <c r="K84" s="660"/>
      <c r="L84" s="72"/>
    </row>
    <row r="85" spans="1:12" x14ac:dyDescent="0.2">
      <c r="A85" s="72"/>
      <c r="B85" s="660"/>
      <c r="C85" s="660"/>
      <c r="D85" s="660"/>
      <c r="E85" s="660"/>
      <c r="F85" s="660"/>
      <c r="G85" s="660"/>
      <c r="H85" s="660"/>
      <c r="I85" s="660"/>
      <c r="J85" s="660"/>
      <c r="K85" s="660"/>
      <c r="L85" s="72"/>
    </row>
    <row r="86" spans="1:12" x14ac:dyDescent="0.2">
      <c r="A86" s="72"/>
      <c r="B86" s="660"/>
      <c r="C86" s="660"/>
      <c r="D86" s="660"/>
      <c r="E86" s="660"/>
      <c r="F86" s="660"/>
      <c r="G86" s="660"/>
      <c r="H86" s="660"/>
      <c r="I86" s="660"/>
      <c r="J86" s="660"/>
      <c r="K86" s="660"/>
      <c r="L86" s="72"/>
    </row>
    <row r="87" spans="1:12" x14ac:dyDescent="0.2">
      <c r="A87" s="72"/>
      <c r="B87" s="660"/>
      <c r="C87" s="660"/>
      <c r="D87" s="660"/>
      <c r="E87" s="660"/>
      <c r="F87" s="660"/>
      <c r="G87" s="660"/>
      <c r="H87" s="660"/>
      <c r="I87" s="660"/>
      <c r="J87" s="660"/>
      <c r="K87" s="660"/>
      <c r="L87" s="72"/>
    </row>
    <row r="88" spans="1:12" x14ac:dyDescent="0.2">
      <c r="A88" s="72"/>
      <c r="B88" s="660"/>
      <c r="C88" s="660"/>
      <c r="D88" s="660"/>
      <c r="E88" s="660"/>
      <c r="F88" s="660"/>
      <c r="G88" s="660"/>
      <c r="H88" s="660"/>
      <c r="I88" s="660"/>
      <c r="J88" s="660"/>
      <c r="K88" s="660"/>
      <c r="L88" s="72"/>
    </row>
    <row r="89" spans="1:12" x14ac:dyDescent="0.2">
      <c r="A89" s="72"/>
      <c r="B89" s="660"/>
      <c r="C89" s="660"/>
      <c r="D89" s="660"/>
      <c r="E89" s="660"/>
      <c r="F89" s="660"/>
      <c r="G89" s="660"/>
      <c r="H89" s="660"/>
      <c r="I89" s="660"/>
      <c r="J89" s="660"/>
      <c r="K89" s="660"/>
      <c r="L89" s="72"/>
    </row>
    <row r="90" spans="1:12" x14ac:dyDescent="0.2">
      <c r="A90" s="72"/>
      <c r="B90" s="72"/>
      <c r="C90" s="72"/>
      <c r="D90" s="72"/>
      <c r="E90" s="72"/>
      <c r="F90" s="72"/>
      <c r="G90" s="72"/>
      <c r="H90" s="72"/>
      <c r="I90" s="72"/>
      <c r="J90" s="72"/>
      <c r="K90" s="72"/>
      <c r="L90" s="72"/>
    </row>
    <row r="91" spans="1:12" x14ac:dyDescent="0.2">
      <c r="A91" s="72"/>
      <c r="B91" s="659" t="str">
        <f>Translations!$B$75</f>
        <v xml:space="preserve">&lt;&lt;&lt; Lai pārietu uz nākamo lapu, klikšķiniet šeit &gt;&gt;&gt; </v>
      </c>
      <c r="C91" s="659"/>
      <c r="D91" s="659"/>
      <c r="E91" s="659"/>
      <c r="F91" s="659"/>
      <c r="G91" s="659"/>
      <c r="H91" s="659"/>
      <c r="I91" s="659"/>
      <c r="J91" s="659"/>
      <c r="K91" s="659"/>
      <c r="L91" s="72"/>
    </row>
    <row r="92" spans="1:12" x14ac:dyDescent="0.2">
      <c r="A92" s="72"/>
      <c r="B92" s="72"/>
      <c r="C92" s="72"/>
      <c r="D92" s="72"/>
      <c r="E92" s="72"/>
      <c r="F92" s="72"/>
      <c r="G92" s="72"/>
      <c r="H92" s="72"/>
      <c r="I92" s="72"/>
      <c r="J92" s="72"/>
      <c r="K92" s="72"/>
      <c r="L92" s="72"/>
    </row>
  </sheetData>
  <sheetProtection sheet="1" objects="1" scenarios="1" formatCells="0" formatColumns="0" formatRows="0"/>
  <mergeCells count="88">
    <mergeCell ref="B5:J5"/>
    <mergeCell ref="A1:A3"/>
    <mergeCell ref="D1:E1"/>
    <mergeCell ref="F1:G1"/>
    <mergeCell ref="H1:I1"/>
    <mergeCell ref="J1:K1"/>
    <mergeCell ref="B2:C2"/>
    <mergeCell ref="D2:E2"/>
    <mergeCell ref="F2:G2"/>
    <mergeCell ref="H2:I2"/>
    <mergeCell ref="J2:K2"/>
    <mergeCell ref="B3:C3"/>
    <mergeCell ref="D3:E3"/>
    <mergeCell ref="F3:G3"/>
    <mergeCell ref="H3:I3"/>
    <mergeCell ref="J3:K3"/>
    <mergeCell ref="B20:K20"/>
    <mergeCell ref="B6:K6"/>
    <mergeCell ref="B7:K7"/>
    <mergeCell ref="B9:K9"/>
    <mergeCell ref="B10:K10"/>
    <mergeCell ref="B11:K11"/>
    <mergeCell ref="B12:K12"/>
    <mergeCell ref="B13:K13"/>
    <mergeCell ref="B14:K14"/>
    <mergeCell ref="B15:K15"/>
    <mergeCell ref="B17:K17"/>
    <mergeCell ref="B19:K19"/>
    <mergeCell ref="B33:C33"/>
    <mergeCell ref="D33:K33"/>
    <mergeCell ref="B21:K21"/>
    <mergeCell ref="B22:K22"/>
    <mergeCell ref="B23:K23"/>
    <mergeCell ref="D25:K25"/>
    <mergeCell ref="D26:K26"/>
    <mergeCell ref="D27:K27"/>
    <mergeCell ref="D28:K28"/>
    <mergeCell ref="D29:K30"/>
    <mergeCell ref="B32:K32"/>
    <mergeCell ref="B34:C34"/>
    <mergeCell ref="D34:K34"/>
    <mergeCell ref="B35:C35"/>
    <mergeCell ref="D35:K35"/>
    <mergeCell ref="B36:C36"/>
    <mergeCell ref="D36:K36"/>
    <mergeCell ref="B45:K45"/>
    <mergeCell ref="B37:C37"/>
    <mergeCell ref="D37:K37"/>
    <mergeCell ref="B38:C38"/>
    <mergeCell ref="D38:K38"/>
    <mergeCell ref="B39:C39"/>
    <mergeCell ref="D39:K39"/>
    <mergeCell ref="B40:C40"/>
    <mergeCell ref="D40:K40"/>
    <mergeCell ref="B42:K42"/>
    <mergeCell ref="B43:K43"/>
    <mergeCell ref="B44:K44"/>
    <mergeCell ref="B69:K69"/>
    <mergeCell ref="B46:K46"/>
    <mergeCell ref="B47:K47"/>
    <mergeCell ref="B50:K50"/>
    <mergeCell ref="B52:K52"/>
    <mergeCell ref="D54:G61"/>
    <mergeCell ref="B64:K64"/>
    <mergeCell ref="B65:K65"/>
    <mergeCell ref="B66:C66"/>
    <mergeCell ref="D66:K66"/>
    <mergeCell ref="B67:C67"/>
    <mergeCell ref="D67:K67"/>
    <mergeCell ref="B83:K83"/>
    <mergeCell ref="B70:K70"/>
    <mergeCell ref="B71:K71"/>
    <mergeCell ref="B72:K72"/>
    <mergeCell ref="B73:K73"/>
    <mergeCell ref="B74:K74"/>
    <mergeCell ref="B77:K77"/>
    <mergeCell ref="B78:K78"/>
    <mergeCell ref="B79:K79"/>
    <mergeCell ref="B80:K80"/>
    <mergeCell ref="B81:K81"/>
    <mergeCell ref="B82:K82"/>
    <mergeCell ref="B91:K91"/>
    <mergeCell ref="B84:K84"/>
    <mergeCell ref="B85:K85"/>
    <mergeCell ref="B86:K86"/>
    <mergeCell ref="B87:K87"/>
    <mergeCell ref="B88:K88"/>
    <mergeCell ref="B89:K89"/>
  </mergeCells>
  <hyperlinks>
    <hyperlink ref="D66" r:id="rId1" display="http://eur-lex.europa.eu/en/index.htm "/>
    <hyperlink ref="D67" r:id="rId2" display="http://ec.europa.eu/clima/policies/ets/index_en.htm"/>
    <hyperlink ref="B10:K10" r:id="rId3" display="http://ec.europa.eu/clima/documentation/ets/docs/decision_benchmarking_15_dec_en.pdf. "/>
    <hyperlink ref="B10" r:id="rId4"/>
    <hyperlink ref="D1:E1" location="JUMP_TOC_Home" display="Table of contents"/>
    <hyperlink ref="B91:K91" location="JUMP_A_I" display="&lt;&lt;&lt; Click here to proceed to next sheet &gt;&gt;&gt; "/>
    <hyperlink ref="B2:C2" location="JUMP_Guidelines_Home" display="Top of sheet"/>
    <hyperlink ref="B3:C3" location="JUMP_Guidelines_Bottom" display="End of sheet"/>
    <hyperlink ref="F1:G1" location="JUMP_TOC_Home" display="Previous sheet"/>
    <hyperlink ref="H1:I1" location="JUMP_A_I" display="Next sheet"/>
    <hyperlink ref="B12" r:id="rId5" display="https://ec.europa.eu/info/law/better-regulation/initiatives/ares-2018-5486983_en"/>
    <hyperlink ref="B12:K12" r:id="rId6" display="http://data.europa.eu/eli/reg_del/2019/331/oj"/>
  </hyperlinks>
  <pageMargins left="0.78740157480314965" right="0.78740157480314965" top="0.78740157480314965" bottom="0.78740157480314965" header="0.39370078740157483" footer="0.39370078740157483"/>
  <pageSetup paperSize="9" scale="63" fitToHeight="2" orientation="portrait" r:id="rId7"/>
  <headerFooter alignWithMargins="0">
    <oddHeader>&amp;L&amp;F; &amp;A&amp;R&amp;D; &amp;T</oddHeader>
    <oddFooter>&amp;C&amp;P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tabColor rgb="FF0070C0"/>
  </sheetPr>
  <dimension ref="A1:Q80"/>
  <sheetViews>
    <sheetView workbookViewId="0">
      <pane ySplit="4" topLeftCell="A5" activePane="bottomLeft" state="frozen"/>
      <selection sqref="A1:E4"/>
      <selection pane="bottomLeft" activeCell="B2" sqref="B2:D4"/>
    </sheetView>
  </sheetViews>
  <sheetFormatPr baseColWidth="10" defaultColWidth="11.42578125" defaultRowHeight="14.25" x14ac:dyDescent="0.2"/>
  <cols>
    <col min="1" max="1" width="5.7109375" style="164" hidden="1" customWidth="1"/>
    <col min="2" max="4" width="5.7109375" style="36" customWidth="1"/>
    <col min="5" max="14" width="12.7109375" style="36" customWidth="1"/>
    <col min="15" max="15" width="5.7109375" style="36" customWidth="1"/>
    <col min="16" max="16" width="11.42578125" style="245" hidden="1" customWidth="1"/>
    <col min="17" max="16384" width="11.42578125" style="244"/>
  </cols>
  <sheetData>
    <row r="1" spans="1:17" s="164" customFormat="1" ht="15" hidden="1" thickBot="1" x14ac:dyDescent="0.25">
      <c r="A1" s="164" t="s">
        <v>160</v>
      </c>
      <c r="B1" s="18"/>
      <c r="C1" s="18"/>
      <c r="D1" s="18"/>
      <c r="E1" s="18"/>
      <c r="F1" s="18"/>
      <c r="G1" s="18"/>
      <c r="H1" s="18"/>
      <c r="I1" s="18"/>
      <c r="J1" s="18"/>
      <c r="K1" s="18"/>
      <c r="L1" s="18"/>
      <c r="M1" s="18"/>
      <c r="N1" s="18"/>
      <c r="O1" s="18"/>
      <c r="P1" s="245" t="s">
        <v>160</v>
      </c>
    </row>
    <row r="2" spans="1:17" ht="15.75" customHeight="1" thickBot="1" x14ac:dyDescent="0.25">
      <c r="A2" s="18"/>
      <c r="B2" s="723" t="str">
        <f>Translations!$B$76</f>
        <v>A. 
MMP versijas</v>
      </c>
      <c r="C2" s="724"/>
      <c r="D2" s="725"/>
      <c r="E2" s="297" t="str">
        <f>Translations!$B$2</f>
        <v>Navigācijas josla:</v>
      </c>
      <c r="F2" s="298"/>
      <c r="G2" s="732" t="str">
        <f>Translations!$B$18</f>
        <v>Saturs</v>
      </c>
      <c r="H2" s="646"/>
      <c r="I2" s="646" t="str">
        <f>Translations!$B$19</f>
        <v>Iepriekšējā lapa</v>
      </c>
      <c r="J2" s="646"/>
      <c r="K2" s="646" t="str">
        <f>Translations!$B$3</f>
        <v>Nākamā lapa</v>
      </c>
      <c r="L2" s="646"/>
      <c r="M2" s="646"/>
      <c r="N2" s="646"/>
    </row>
    <row r="3" spans="1:17" ht="15" thickBot="1" x14ac:dyDescent="0.25">
      <c r="A3" s="18"/>
      <c r="B3" s="726"/>
      <c r="C3" s="727"/>
      <c r="D3" s="728"/>
      <c r="E3" s="646" t="str">
        <f>Translations!$B$4</f>
        <v>Lapas sākums</v>
      </c>
      <c r="F3" s="715"/>
      <c r="G3" s="716"/>
      <c r="H3" s="717"/>
      <c r="I3" s="717"/>
      <c r="J3" s="717"/>
      <c r="K3" s="717"/>
      <c r="L3" s="717"/>
      <c r="M3" s="717"/>
      <c r="N3" s="717"/>
    </row>
    <row r="4" spans="1:17" ht="15" thickBot="1" x14ac:dyDescent="0.25">
      <c r="A4" s="18"/>
      <c r="B4" s="729"/>
      <c r="C4" s="730"/>
      <c r="D4" s="731"/>
      <c r="E4" s="646" t="str">
        <f>Translations!$B$5</f>
        <v>Lapas beigas</v>
      </c>
      <c r="F4" s="646"/>
      <c r="G4" s="722"/>
      <c r="H4" s="719"/>
      <c r="I4" s="719"/>
      <c r="J4" s="719"/>
      <c r="K4" s="719"/>
      <c r="L4" s="719"/>
      <c r="M4" s="718"/>
      <c r="N4" s="719"/>
    </row>
    <row r="5" spans="1:17" x14ac:dyDescent="0.2">
      <c r="A5" s="18"/>
      <c r="B5" s="158"/>
      <c r="C5" s="158"/>
      <c r="D5" s="158"/>
      <c r="E5" s="158"/>
      <c r="F5" s="158"/>
      <c r="G5" s="158"/>
      <c r="H5" s="158"/>
      <c r="I5" s="158"/>
      <c r="J5" s="158"/>
      <c r="K5" s="158"/>
      <c r="L5" s="158"/>
      <c r="M5" s="158"/>
      <c r="N5" s="158"/>
    </row>
    <row r="6" spans="1:17" ht="18" x14ac:dyDescent="0.2">
      <c r="C6" s="2" t="s">
        <v>24</v>
      </c>
      <c r="D6" s="720" t="str">
        <f>Translations!$B$77</f>
        <v>Monitoringa metodikas plāna versijas</v>
      </c>
      <c r="E6" s="720"/>
      <c r="F6" s="720"/>
      <c r="G6" s="720"/>
      <c r="H6" s="720"/>
      <c r="I6" s="720"/>
      <c r="J6" s="720"/>
      <c r="K6" s="720"/>
      <c r="L6" s="720"/>
      <c r="M6" s="720"/>
      <c r="N6" s="720"/>
    </row>
    <row r="7" spans="1:17" ht="18" x14ac:dyDescent="0.2">
      <c r="C7" s="2"/>
      <c r="D7" s="720"/>
      <c r="E7" s="720"/>
      <c r="F7" s="720"/>
      <c r="G7" s="720"/>
      <c r="H7" s="720"/>
      <c r="I7" s="720"/>
      <c r="J7" s="720"/>
      <c r="K7" s="720"/>
      <c r="L7" s="720"/>
      <c r="M7" s="720"/>
      <c r="N7" s="720"/>
    </row>
    <row r="8" spans="1:17" ht="15.75" x14ac:dyDescent="0.2">
      <c r="C8" s="242" t="s">
        <v>25</v>
      </c>
      <c r="D8" s="721" t="str">
        <f>Translations!$B$78</f>
        <v>Monitoringa metodikas plāna versiju saraksts</v>
      </c>
      <c r="E8" s="721"/>
      <c r="F8" s="721"/>
      <c r="G8" s="721"/>
      <c r="H8" s="721"/>
      <c r="I8" s="721"/>
      <c r="J8" s="721"/>
      <c r="K8" s="721"/>
      <c r="L8" s="721"/>
      <c r="M8" s="721"/>
      <c r="N8" s="721"/>
    </row>
    <row r="10" spans="1:17" s="285" customFormat="1" x14ac:dyDescent="0.2">
      <c r="A10" s="159"/>
      <c r="B10" s="158"/>
      <c r="C10" s="158"/>
      <c r="D10" s="713" t="str">
        <f>Translations!$B$79</f>
        <v>Šo lapu izmanto tam, lai sekotu līdzi, vai šī ir monitoringa metodikas plāna jaunākā versija. Katrai monitoringa plāna versijai jābūt unikālam versijas numuram un atsauces datumam.</v>
      </c>
      <c r="E10" s="714"/>
      <c r="F10" s="714"/>
      <c r="G10" s="714"/>
      <c r="H10" s="714"/>
      <c r="I10" s="714"/>
      <c r="J10" s="714"/>
      <c r="K10" s="714"/>
      <c r="L10" s="714"/>
      <c r="M10" s="714"/>
      <c r="N10" s="714"/>
      <c r="O10" s="36"/>
      <c r="P10" s="160"/>
      <c r="Q10" s="244"/>
    </row>
    <row r="11" spans="1:17" s="285" customFormat="1" ht="25.5" customHeight="1" x14ac:dyDescent="0.2">
      <c r="A11" s="159"/>
      <c r="B11" s="158"/>
      <c r="C11" s="158"/>
      <c r="D11" s="713" t="str">
        <f>Translations!$B$80</f>
        <v>Atkarībā no dalībvalsts prasībām ir iespējams, ka dokumentā tiek izdarīti dažādi atjauninājumi, kompetentajai iestādei un operatoram ar to apmainoties, vai ka versijas reģistrē operators viens pats. Jebkurā gadījumā operatoram būtu jāsaglabā katras monitoringa metodikas plāna versijas kopija.</v>
      </c>
      <c r="E11" s="714"/>
      <c r="F11" s="714"/>
      <c r="G11" s="714"/>
      <c r="H11" s="714"/>
      <c r="I11" s="714"/>
      <c r="J11" s="714"/>
      <c r="K11" s="714"/>
      <c r="L11" s="714"/>
      <c r="M11" s="714"/>
      <c r="N11" s="714"/>
      <c r="O11" s="36"/>
      <c r="P11" s="160"/>
      <c r="Q11" s="244"/>
    </row>
    <row r="12" spans="1:17" s="285" customFormat="1" ht="25.5" customHeight="1" x14ac:dyDescent="0.2">
      <c r="A12" s="159"/>
      <c r="B12" s="158"/>
      <c r="C12" s="158"/>
      <c r="D12" s="713" t="str">
        <f>Translations!$B$81</f>
        <v>Monitoringa metodikas plāna statuss atsauces datumā jāieraksta slejā “Statuss”. Iespējamie statusi ir “iesniegts verificētājam”, “verificētāja novērtēts”, “iesniegts kompetentajai iestādei (KI)”, “atsūtīts atpakaļ ar piezīmēm”, “apstiprinājusi kompetentā iestāde”, “darba variants” utt.</v>
      </c>
      <c r="E12" s="714"/>
      <c r="F12" s="714"/>
      <c r="G12" s="714"/>
      <c r="H12" s="714"/>
      <c r="I12" s="714"/>
      <c r="J12" s="714"/>
      <c r="K12" s="714"/>
      <c r="L12" s="714"/>
      <c r="M12" s="714"/>
      <c r="N12" s="714"/>
      <c r="O12" s="36"/>
      <c r="P12" s="160"/>
      <c r="Q12" s="244"/>
    </row>
    <row r="13" spans="1:17" s="285" customFormat="1" ht="12.75" customHeight="1" x14ac:dyDescent="0.2">
      <c r="A13" s="159"/>
      <c r="B13" s="158"/>
      <c r="C13" s="158"/>
      <c r="D13" s="713" t="str">
        <f>Translations!$B$82</f>
        <v>Ailē “Piemērošanas datums” attiecīgā gadījumā norāda datumu, no kura plānā aprakstītā monitoringa metodika ir piemērojama.</v>
      </c>
      <c r="E13" s="714"/>
      <c r="F13" s="714"/>
      <c r="G13" s="714"/>
      <c r="H13" s="714"/>
      <c r="I13" s="714"/>
      <c r="J13" s="714"/>
      <c r="K13" s="714"/>
      <c r="L13" s="714"/>
      <c r="M13" s="714"/>
      <c r="N13" s="714"/>
      <c r="O13" s="36"/>
      <c r="P13" s="160"/>
      <c r="Q13" s="244"/>
    </row>
    <row r="14" spans="1:17" ht="5.0999999999999996" customHeight="1" thickBot="1" x14ac:dyDescent="0.25">
      <c r="C14" s="512"/>
      <c r="D14" s="512"/>
      <c r="E14" s="512"/>
      <c r="F14" s="512"/>
      <c r="G14" s="512"/>
      <c r="H14" s="512"/>
      <c r="I14" s="512"/>
      <c r="J14" s="512"/>
      <c r="K14" s="512"/>
      <c r="L14" s="512"/>
      <c r="M14" s="512"/>
      <c r="N14" s="512"/>
      <c r="P14" s="164"/>
    </row>
    <row r="15" spans="1:17" s="20" customFormat="1" ht="5.0999999999999996" customHeight="1" x14ac:dyDescent="0.25">
      <c r="A15" s="22"/>
      <c r="B15" s="194"/>
      <c r="C15" s="382"/>
      <c r="D15" s="383"/>
      <c r="E15" s="383"/>
      <c r="F15" s="383"/>
      <c r="G15" s="383"/>
      <c r="H15" s="383"/>
      <c r="I15" s="383"/>
      <c r="J15" s="383"/>
      <c r="K15" s="383"/>
      <c r="L15" s="383"/>
      <c r="M15" s="384"/>
      <c r="N15" s="385"/>
      <c r="O15" s="36"/>
      <c r="P15" s="39"/>
    </row>
    <row r="16" spans="1:17" s="20" customFormat="1" ht="25.5" customHeight="1" x14ac:dyDescent="0.25">
      <c r="A16" s="22"/>
      <c r="B16" s="36"/>
      <c r="C16" s="386"/>
      <c r="D16" s="738" t="str">
        <f>Translations!$B$83</f>
        <v>Šajā dokumentā ir vairākas atsauces uz ārējām datnēm. Lūdzam ņemt vērā, ka visa tajās ietvertā informācija joprojām ir monitoringa metodikas plāna neatņemama sastāvdaļa.</v>
      </c>
      <c r="E16" s="738"/>
      <c r="F16" s="738"/>
      <c r="G16" s="738"/>
      <c r="H16" s="738"/>
      <c r="I16" s="738"/>
      <c r="J16" s="738"/>
      <c r="K16" s="738"/>
      <c r="L16" s="738"/>
      <c r="M16" s="738"/>
      <c r="N16" s="391"/>
      <c r="O16" s="36"/>
      <c r="P16" s="18"/>
    </row>
    <row r="17" spans="1:17" s="20" customFormat="1" ht="5.0999999999999996" customHeight="1" thickBot="1" x14ac:dyDescent="0.3">
      <c r="A17" s="22"/>
      <c r="B17" s="194"/>
      <c r="C17" s="387"/>
      <c r="D17" s="388"/>
      <c r="E17" s="388"/>
      <c r="F17" s="388"/>
      <c r="G17" s="388"/>
      <c r="H17" s="388"/>
      <c r="I17" s="388"/>
      <c r="J17" s="388"/>
      <c r="K17" s="388"/>
      <c r="L17" s="388"/>
      <c r="M17" s="389"/>
      <c r="N17" s="390"/>
      <c r="O17" s="36"/>
      <c r="P17" s="39"/>
    </row>
    <row r="18" spans="1:17" s="20" customFormat="1" ht="12.75" x14ac:dyDescent="0.25">
      <c r="A18" s="22"/>
      <c r="B18" s="36"/>
      <c r="C18" s="36"/>
      <c r="D18" s="36"/>
      <c r="E18" s="36"/>
      <c r="F18" s="36"/>
      <c r="G18" s="36"/>
      <c r="H18" s="36"/>
      <c r="I18" s="36"/>
      <c r="J18" s="36"/>
      <c r="K18" s="36"/>
      <c r="L18" s="36"/>
      <c r="M18" s="36"/>
      <c r="N18" s="36"/>
      <c r="O18" s="36"/>
      <c r="P18" s="18"/>
    </row>
    <row r="19" spans="1:17" s="20" customFormat="1" ht="26.25" customHeight="1" x14ac:dyDescent="0.2">
      <c r="A19" s="164"/>
      <c r="B19" s="36"/>
      <c r="C19" s="36"/>
      <c r="D19" s="36"/>
      <c r="E19" s="35" t="str">
        <f>Translations!$B$84</f>
        <v>Versijas Nr.</v>
      </c>
      <c r="F19" s="27" t="str">
        <f>Translations!$B$85</f>
        <v>Atsauces datums</v>
      </c>
      <c r="G19" s="710" t="str">
        <f>Translations!$B$86</f>
        <v>Statuss atsauces datumā</v>
      </c>
      <c r="H19" s="711"/>
      <c r="I19" s="27" t="str">
        <f>Translations!$B$87</f>
        <v>Piemērošanas diena</v>
      </c>
      <c r="J19" s="710" t="str">
        <f>Translations!$B$88</f>
        <v>Nodaļas, kurās veiktas izmaiņas. 
Īss izmaiņu skaidrojums</v>
      </c>
      <c r="K19" s="711"/>
      <c r="L19" s="711"/>
      <c r="M19" s="711"/>
      <c r="N19" s="712"/>
      <c r="O19" s="36"/>
      <c r="P19" s="245" t="s">
        <v>298</v>
      </c>
      <c r="Q19" s="244"/>
    </row>
    <row r="20" spans="1:17" s="20" customFormat="1" ht="12.75" customHeight="1" x14ac:dyDescent="0.2">
      <c r="A20" s="164"/>
      <c r="B20" s="36"/>
      <c r="C20" s="36"/>
      <c r="D20" s="36"/>
      <c r="E20" s="243"/>
      <c r="F20" s="277"/>
      <c r="G20" s="733"/>
      <c r="H20" s="733"/>
      <c r="I20" s="277"/>
      <c r="J20" s="734"/>
      <c r="K20" s="735"/>
      <c r="L20" s="735"/>
      <c r="M20" s="735"/>
      <c r="N20" s="736"/>
      <c r="O20" s="36"/>
      <c r="P20" s="274" t="str">
        <f>IF(OR(F20="",SUM(P21:$P$40)&gt;0),"",F20)</f>
        <v/>
      </c>
      <c r="Q20" s="244"/>
    </row>
    <row r="21" spans="1:17" s="20" customFormat="1" ht="12.75" customHeight="1" x14ac:dyDescent="0.2">
      <c r="A21" s="164"/>
      <c r="B21" s="36"/>
      <c r="C21" s="36"/>
      <c r="D21" s="36"/>
      <c r="E21" s="243"/>
      <c r="F21" s="277"/>
      <c r="G21" s="733"/>
      <c r="H21" s="733"/>
      <c r="I21" s="277"/>
      <c r="J21" s="734"/>
      <c r="K21" s="735"/>
      <c r="L21" s="735"/>
      <c r="M21" s="735"/>
      <c r="N21" s="736"/>
      <c r="O21" s="36"/>
      <c r="P21" s="274" t="str">
        <f>IF(OR(F21="",SUM(P22:$P$40)&gt;0),"",F21)</f>
        <v/>
      </c>
      <c r="Q21" s="244"/>
    </row>
    <row r="22" spans="1:17" s="20" customFormat="1" ht="12.75" customHeight="1" x14ac:dyDescent="0.2">
      <c r="A22" s="164"/>
      <c r="B22" s="36"/>
      <c r="C22" s="36"/>
      <c r="D22" s="36"/>
      <c r="E22" s="243"/>
      <c r="F22" s="277"/>
      <c r="G22" s="733"/>
      <c r="H22" s="733"/>
      <c r="I22" s="277"/>
      <c r="J22" s="734"/>
      <c r="K22" s="735"/>
      <c r="L22" s="735"/>
      <c r="M22" s="735"/>
      <c r="N22" s="736"/>
      <c r="O22" s="36"/>
      <c r="P22" s="274" t="str">
        <f>IF(OR(F22="",SUM(P23:$P$40)&gt;0),"",F22)</f>
        <v/>
      </c>
      <c r="Q22" s="244"/>
    </row>
    <row r="23" spans="1:17" s="20" customFormat="1" ht="12.75" customHeight="1" x14ac:dyDescent="0.2">
      <c r="A23" s="164"/>
      <c r="B23" s="36"/>
      <c r="C23" s="36"/>
      <c r="D23" s="36"/>
      <c r="E23" s="243"/>
      <c r="F23" s="277"/>
      <c r="G23" s="733"/>
      <c r="H23" s="733"/>
      <c r="I23" s="277"/>
      <c r="J23" s="734"/>
      <c r="K23" s="735"/>
      <c r="L23" s="735"/>
      <c r="M23" s="735"/>
      <c r="N23" s="736"/>
      <c r="O23" s="36"/>
      <c r="P23" s="274" t="str">
        <f>IF(OR(F23="",SUM(P24:$P$40)&gt;0),"",F23)</f>
        <v/>
      </c>
      <c r="Q23" s="244"/>
    </row>
    <row r="24" spans="1:17" s="20" customFormat="1" ht="12.75" customHeight="1" x14ac:dyDescent="0.2">
      <c r="A24" s="164"/>
      <c r="B24" s="36"/>
      <c r="C24" s="36"/>
      <c r="D24" s="36"/>
      <c r="E24" s="243"/>
      <c r="F24" s="277"/>
      <c r="G24" s="733"/>
      <c r="H24" s="733"/>
      <c r="I24" s="277"/>
      <c r="J24" s="734"/>
      <c r="K24" s="735"/>
      <c r="L24" s="735"/>
      <c r="M24" s="735"/>
      <c r="N24" s="736"/>
      <c r="O24" s="36"/>
      <c r="P24" s="274" t="str">
        <f>IF(OR(F24="",SUM(P25:$P$40)&gt;0),"",F24)</f>
        <v/>
      </c>
      <c r="Q24" s="244"/>
    </row>
    <row r="25" spans="1:17" s="20" customFormat="1" ht="12.75" customHeight="1" x14ac:dyDescent="0.2">
      <c r="A25" s="164"/>
      <c r="B25" s="36"/>
      <c r="C25" s="36"/>
      <c r="D25" s="36"/>
      <c r="E25" s="243"/>
      <c r="F25" s="277"/>
      <c r="G25" s="733"/>
      <c r="H25" s="733"/>
      <c r="I25" s="277"/>
      <c r="J25" s="734"/>
      <c r="K25" s="735"/>
      <c r="L25" s="735"/>
      <c r="M25" s="735"/>
      <c r="N25" s="736"/>
      <c r="O25" s="36"/>
      <c r="P25" s="274" t="str">
        <f>IF(OR(F25="",SUM(P26:$P$40)&gt;0),"",F25)</f>
        <v/>
      </c>
      <c r="Q25" s="244"/>
    </row>
    <row r="26" spans="1:17" s="20" customFormat="1" ht="12.75" customHeight="1" x14ac:dyDescent="0.2">
      <c r="A26" s="164"/>
      <c r="B26" s="36"/>
      <c r="C26" s="36"/>
      <c r="D26" s="36"/>
      <c r="E26" s="243"/>
      <c r="F26" s="277"/>
      <c r="G26" s="733"/>
      <c r="H26" s="733"/>
      <c r="I26" s="277"/>
      <c r="J26" s="734"/>
      <c r="K26" s="735"/>
      <c r="L26" s="735"/>
      <c r="M26" s="735"/>
      <c r="N26" s="736"/>
      <c r="O26" s="36"/>
      <c r="P26" s="274" t="str">
        <f>IF(OR(F26="",SUM(P27:$P$40)&gt;0),"",F26)</f>
        <v/>
      </c>
      <c r="Q26" s="244"/>
    </row>
    <row r="27" spans="1:17" s="20" customFormat="1" ht="12.75" customHeight="1" x14ac:dyDescent="0.2">
      <c r="A27" s="164"/>
      <c r="B27" s="36"/>
      <c r="C27" s="36"/>
      <c r="D27" s="524"/>
      <c r="E27" s="243"/>
      <c r="F27" s="277"/>
      <c r="G27" s="733"/>
      <c r="H27" s="733"/>
      <c r="I27" s="277"/>
      <c r="J27" s="734"/>
      <c r="K27" s="735"/>
      <c r="L27" s="735"/>
      <c r="M27" s="735"/>
      <c r="N27" s="736"/>
      <c r="O27" s="36"/>
      <c r="P27" s="274" t="str">
        <f>IF(OR(F27="",SUM(P28:$P$40)&gt;0),"",F27)</f>
        <v/>
      </c>
      <c r="Q27" s="244"/>
    </row>
    <row r="28" spans="1:17" ht="12.75" customHeight="1" x14ac:dyDescent="0.2">
      <c r="E28" s="243"/>
      <c r="F28" s="277"/>
      <c r="G28" s="733"/>
      <c r="H28" s="733"/>
      <c r="I28" s="277"/>
      <c r="J28" s="734"/>
      <c r="K28" s="735"/>
      <c r="L28" s="735"/>
      <c r="M28" s="735"/>
      <c r="N28" s="736"/>
      <c r="P28" s="274" t="str">
        <f>IF(OR(F28="",SUM(P29:$P$40)&gt;0),"",F28)</f>
        <v/>
      </c>
    </row>
    <row r="29" spans="1:17" ht="12.75" customHeight="1" x14ac:dyDescent="0.2">
      <c r="E29" s="243"/>
      <c r="F29" s="277"/>
      <c r="G29" s="733"/>
      <c r="H29" s="733"/>
      <c r="I29" s="277"/>
      <c r="J29" s="734"/>
      <c r="K29" s="735"/>
      <c r="L29" s="735"/>
      <c r="M29" s="735"/>
      <c r="N29" s="736"/>
      <c r="P29" s="274" t="str">
        <f>IF(OR(F29="",SUM(P30:$P$40)&gt;0),"",F29)</f>
        <v/>
      </c>
    </row>
    <row r="30" spans="1:17" ht="12.75" customHeight="1" x14ac:dyDescent="0.2">
      <c r="E30" s="243"/>
      <c r="F30" s="277"/>
      <c r="G30" s="733"/>
      <c r="H30" s="733"/>
      <c r="I30" s="277"/>
      <c r="J30" s="734"/>
      <c r="K30" s="735"/>
      <c r="L30" s="735"/>
      <c r="M30" s="735"/>
      <c r="N30" s="736"/>
      <c r="P30" s="274" t="str">
        <f>IF(OR(F30="",SUM(P31:$P$40)&gt;0),"",F30)</f>
        <v/>
      </c>
    </row>
    <row r="31" spans="1:17" ht="12.75" customHeight="1" x14ac:dyDescent="0.2">
      <c r="E31" s="243"/>
      <c r="F31" s="277"/>
      <c r="G31" s="733"/>
      <c r="H31" s="733"/>
      <c r="I31" s="277"/>
      <c r="J31" s="734"/>
      <c r="K31" s="735"/>
      <c r="L31" s="735"/>
      <c r="M31" s="735"/>
      <c r="N31" s="736"/>
      <c r="P31" s="274" t="str">
        <f>IF(OR(F31="",SUM(P32:$P$40)&gt;0),"",F31)</f>
        <v/>
      </c>
    </row>
    <row r="32" spans="1:17" ht="12.75" customHeight="1" x14ac:dyDescent="0.2">
      <c r="E32" s="243"/>
      <c r="F32" s="277"/>
      <c r="G32" s="733"/>
      <c r="H32" s="733"/>
      <c r="I32" s="277"/>
      <c r="J32" s="734"/>
      <c r="K32" s="735"/>
      <c r="L32" s="735"/>
      <c r="M32" s="735"/>
      <c r="N32" s="736"/>
      <c r="P32" s="274" t="str">
        <f>IF(OR(F32="",SUM(P33:$P$40)&gt;0),"",F32)</f>
        <v/>
      </c>
    </row>
    <row r="33" spans="1:17" ht="12.75" customHeight="1" x14ac:dyDescent="0.2">
      <c r="E33" s="243"/>
      <c r="F33" s="277"/>
      <c r="G33" s="733"/>
      <c r="H33" s="733"/>
      <c r="I33" s="277"/>
      <c r="J33" s="734"/>
      <c r="K33" s="735"/>
      <c r="L33" s="735"/>
      <c r="M33" s="735"/>
      <c r="N33" s="736"/>
      <c r="P33" s="274" t="str">
        <f>IF(OR(F33="",SUM(P34:$P$40)&gt;0),"",F33)</f>
        <v/>
      </c>
    </row>
    <row r="34" spans="1:17" ht="12.75" customHeight="1" x14ac:dyDescent="0.2">
      <c r="E34" s="243"/>
      <c r="F34" s="277"/>
      <c r="G34" s="733"/>
      <c r="H34" s="733"/>
      <c r="I34" s="277"/>
      <c r="J34" s="734"/>
      <c r="K34" s="735"/>
      <c r="L34" s="735"/>
      <c r="M34" s="735"/>
      <c r="N34" s="736"/>
      <c r="P34" s="274" t="str">
        <f>IF(OR(F34="",SUM(P35:$P$40)&gt;0),"",F34)</f>
        <v/>
      </c>
    </row>
    <row r="35" spans="1:17" ht="12.75" customHeight="1" x14ac:dyDescent="0.2">
      <c r="E35" s="243"/>
      <c r="F35" s="277"/>
      <c r="G35" s="733"/>
      <c r="H35" s="733"/>
      <c r="I35" s="277"/>
      <c r="J35" s="734"/>
      <c r="K35" s="735"/>
      <c r="L35" s="735"/>
      <c r="M35" s="735"/>
      <c r="N35" s="736"/>
      <c r="P35" s="274" t="str">
        <f>IF(OR(F35="",SUM(P36:$P$40)&gt;0),"",F35)</f>
        <v/>
      </c>
    </row>
    <row r="36" spans="1:17" ht="12.75" customHeight="1" x14ac:dyDescent="0.2">
      <c r="E36" s="243"/>
      <c r="F36" s="277"/>
      <c r="G36" s="733"/>
      <c r="H36" s="733"/>
      <c r="I36" s="277"/>
      <c r="J36" s="734"/>
      <c r="K36" s="735"/>
      <c r="L36" s="735"/>
      <c r="M36" s="735"/>
      <c r="N36" s="736"/>
      <c r="P36" s="274" t="str">
        <f>IF(OR(F36="",SUM(P37:$P$40)&gt;0),"",F36)</f>
        <v/>
      </c>
    </row>
    <row r="37" spans="1:17" ht="12.75" customHeight="1" x14ac:dyDescent="0.2">
      <c r="E37" s="243"/>
      <c r="F37" s="277"/>
      <c r="G37" s="733"/>
      <c r="H37" s="733"/>
      <c r="I37" s="277"/>
      <c r="J37" s="734"/>
      <c r="K37" s="735"/>
      <c r="L37" s="735"/>
      <c r="M37" s="735"/>
      <c r="N37" s="736"/>
      <c r="P37" s="274" t="str">
        <f>IF(OR(F37="",SUM(P38:$P$40)&gt;0),"",F37)</f>
        <v/>
      </c>
    </row>
    <row r="38" spans="1:17" ht="12.75" customHeight="1" x14ac:dyDescent="0.2">
      <c r="E38" s="243"/>
      <c r="F38" s="277"/>
      <c r="G38" s="733"/>
      <c r="H38" s="733"/>
      <c r="I38" s="277"/>
      <c r="J38" s="734"/>
      <c r="K38" s="735"/>
      <c r="L38" s="735"/>
      <c r="M38" s="735"/>
      <c r="N38" s="736"/>
      <c r="P38" s="274" t="str">
        <f>IF(OR(F38="",SUM(P39:$P$40)&gt;0),"",F38)</f>
        <v/>
      </c>
    </row>
    <row r="39" spans="1:17" ht="12.75" customHeight="1" x14ac:dyDescent="0.2">
      <c r="E39" s="243"/>
      <c r="F39" s="277"/>
      <c r="G39" s="733"/>
      <c r="H39" s="733"/>
      <c r="I39" s="277"/>
      <c r="J39" s="734"/>
      <c r="K39" s="735"/>
      <c r="L39" s="735"/>
      <c r="M39" s="735"/>
      <c r="N39" s="736"/>
      <c r="P39" s="274" t="str">
        <f>IF(OR(F39="",SUM(P40:$P$40)&gt;0),"",F39)</f>
        <v/>
      </c>
    </row>
    <row r="40" spans="1:17" ht="12.75" customHeight="1" x14ac:dyDescent="0.2"/>
    <row r="41" spans="1:17" s="20" customFormat="1" ht="12.75" customHeight="1" x14ac:dyDescent="0.2">
      <c r="A41" s="18"/>
      <c r="B41" s="36"/>
      <c r="C41" s="36"/>
      <c r="D41" s="737" t="str">
        <f>Translations!$B$75</f>
        <v xml:space="preserve">&lt;&lt;&lt; Lai pārietu uz nākamo lapu, klikšķiniet šeit &gt;&gt;&gt; </v>
      </c>
      <c r="E41" s="737"/>
      <c r="F41" s="737"/>
      <c r="G41" s="737"/>
      <c r="H41" s="737"/>
      <c r="I41" s="737"/>
      <c r="J41" s="737"/>
      <c r="K41" s="737"/>
      <c r="L41" s="737"/>
      <c r="M41" s="737"/>
      <c r="N41" s="737"/>
      <c r="O41" s="19"/>
      <c r="P41" s="18"/>
      <c r="Q41" s="244"/>
    </row>
    <row r="42" spans="1:17" ht="12.75" customHeight="1" x14ac:dyDescent="0.2"/>
    <row r="43" spans="1:17" ht="12.75" customHeight="1" x14ac:dyDescent="0.2"/>
    <row r="44" spans="1:17" ht="12.75" customHeight="1" x14ac:dyDescent="0.2"/>
    <row r="45" spans="1:17" ht="12.75" customHeight="1" x14ac:dyDescent="0.2"/>
    <row r="46" spans="1:17" ht="12.75" customHeight="1" x14ac:dyDescent="0.2"/>
    <row r="47" spans="1:17" ht="12.75" customHeight="1" x14ac:dyDescent="0.2"/>
    <row r="48" spans="1:17"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sheetData>
  <sheetProtection sheet="1" objects="1" scenarios="1" formatCells="0" formatColumns="0" formatRows="0"/>
  <mergeCells count="65">
    <mergeCell ref="D41:N41"/>
    <mergeCell ref="D16:M16"/>
    <mergeCell ref="J35:N35"/>
    <mergeCell ref="J36:N36"/>
    <mergeCell ref="J37:N37"/>
    <mergeCell ref="J38:N38"/>
    <mergeCell ref="J39:N39"/>
    <mergeCell ref="J30:N30"/>
    <mergeCell ref="J31:N31"/>
    <mergeCell ref="J32:N32"/>
    <mergeCell ref="J33:N33"/>
    <mergeCell ref="J34:N34"/>
    <mergeCell ref="J25:N25"/>
    <mergeCell ref="J26:N26"/>
    <mergeCell ref="J27:N27"/>
    <mergeCell ref="J28:N28"/>
    <mergeCell ref="J29:N29"/>
    <mergeCell ref="J20:N20"/>
    <mergeCell ref="J21:N21"/>
    <mergeCell ref="J22:N22"/>
    <mergeCell ref="J23:N23"/>
    <mergeCell ref="J24:N24"/>
    <mergeCell ref="G33:H33"/>
    <mergeCell ref="G34:H34"/>
    <mergeCell ref="G35:H35"/>
    <mergeCell ref="G39:H39"/>
    <mergeCell ref="G36:H36"/>
    <mergeCell ref="G37:H37"/>
    <mergeCell ref="G38:H38"/>
    <mergeCell ref="G28:H28"/>
    <mergeCell ref="G29:H29"/>
    <mergeCell ref="G30:H30"/>
    <mergeCell ref="G31:H31"/>
    <mergeCell ref="G32:H32"/>
    <mergeCell ref="G27:H27"/>
    <mergeCell ref="G19:H19"/>
    <mergeCell ref="G26:H26"/>
    <mergeCell ref="G24:H24"/>
    <mergeCell ref="G25:H25"/>
    <mergeCell ref="G22:H22"/>
    <mergeCell ref="G23:H23"/>
    <mergeCell ref="G20:H20"/>
    <mergeCell ref="G21:H21"/>
    <mergeCell ref="K4:L4"/>
    <mergeCell ref="E4:F4"/>
    <mergeCell ref="B2:D4"/>
    <mergeCell ref="G2:H2"/>
    <mergeCell ref="I2:J2"/>
    <mergeCell ref="K2:L2"/>
    <mergeCell ref="J19:N19"/>
    <mergeCell ref="D13:N13"/>
    <mergeCell ref="M2:N2"/>
    <mergeCell ref="E3:F3"/>
    <mergeCell ref="G3:H3"/>
    <mergeCell ref="I3:J3"/>
    <mergeCell ref="K3:L3"/>
    <mergeCell ref="M3:N3"/>
    <mergeCell ref="D10:N10"/>
    <mergeCell ref="D11:N11"/>
    <mergeCell ref="D12:N12"/>
    <mergeCell ref="M4:N4"/>
    <mergeCell ref="D6:N7"/>
    <mergeCell ref="D8:N8"/>
    <mergeCell ref="G4:H4"/>
    <mergeCell ref="I4:J4"/>
  </mergeCells>
  <conditionalFormatting sqref="P2">
    <cfRule type="expression" dxfId="227" priority="1" stopIfTrue="1">
      <formula>$G$324</formula>
    </cfRule>
  </conditionalFormatting>
  <dataValidations count="1">
    <dataValidation type="list" allowBlank="1" showInputMessage="1" showErrorMessage="1" sqref="G20:H39">
      <formula1>Euconst_MMPstatus</formula1>
    </dataValidation>
  </dataValidations>
  <hyperlinks>
    <hyperlink ref="G2:H2" location="JUMP_TOC_Home" display="Table of contents"/>
    <hyperlink ref="E3:F3" location="JUMP_A_Top" display="Top of sheet"/>
    <hyperlink ref="I2:J2" location="JUMP_Guidelines_Home" display="Previous sheet"/>
    <hyperlink ref="E4:F4" location="JUMP_A_Bottom" display="End of sheet"/>
    <hyperlink ref="K2:L2" location="JUMP_B_I" display="JUMP_B_I"/>
    <hyperlink ref="D41:N41" location="JUMP_B_I" display="&lt;&lt;&lt; Click here to proceed to next sheet &gt;&gt;&gt; "/>
  </hyperlinks>
  <pageMargins left="0.7" right="0.7" top="0.78740157499999996" bottom="0.78740157499999996" header="0.3" footer="0.3"/>
  <pageSetup paperSize="9" scale="56" orientation="portrait" r:id="rId1"/>
  <colBreaks count="1" manualBreakCount="1">
    <brk id="1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tabColor rgb="FF92D050"/>
  </sheetPr>
  <dimension ref="A1:Q79"/>
  <sheetViews>
    <sheetView workbookViewId="0">
      <pane ySplit="4" topLeftCell="A5" activePane="bottomLeft" state="frozen"/>
      <selection sqref="A1:E4"/>
      <selection pane="bottomLeft" activeCell="B2" sqref="B2:D4"/>
    </sheetView>
  </sheetViews>
  <sheetFormatPr baseColWidth="10" defaultColWidth="11.42578125" defaultRowHeight="14.25" x14ac:dyDescent="0.2"/>
  <cols>
    <col min="1" max="1" width="5.7109375" style="164" hidden="1" customWidth="1"/>
    <col min="2" max="4" width="5.7109375" style="36" customWidth="1"/>
    <col min="5" max="14" width="12.7109375" style="36" customWidth="1"/>
    <col min="15" max="15" width="5.7109375" style="36" customWidth="1"/>
    <col min="16" max="16" width="11.42578125" style="164" hidden="1" customWidth="1"/>
    <col min="17" max="16384" width="11.42578125" style="244"/>
  </cols>
  <sheetData>
    <row r="1" spans="1:16" ht="12.75" hidden="1" customHeight="1" thickBot="1" x14ac:dyDescent="0.25">
      <c r="A1" s="164" t="s">
        <v>160</v>
      </c>
      <c r="B1" s="18"/>
      <c r="C1" s="18"/>
      <c r="D1" s="18"/>
      <c r="E1" s="18"/>
      <c r="F1" s="18"/>
      <c r="G1" s="18"/>
      <c r="H1" s="18"/>
      <c r="I1" s="18"/>
      <c r="J1" s="18"/>
      <c r="K1" s="18"/>
      <c r="L1" s="18"/>
      <c r="M1" s="18"/>
      <c r="N1" s="18"/>
      <c r="O1" s="18"/>
      <c r="P1" s="164" t="s">
        <v>160</v>
      </c>
    </row>
    <row r="2" spans="1:16" ht="15.75" customHeight="1" thickBot="1" x14ac:dyDescent="0.25">
      <c r="A2" s="18"/>
      <c r="B2" s="723" t="str">
        <f>Translations!$B$89</f>
        <v>B. 
InstData</v>
      </c>
      <c r="C2" s="724"/>
      <c r="D2" s="725"/>
      <c r="E2" s="297" t="str">
        <f>Translations!$B$2</f>
        <v>Navigācijas josla:</v>
      </c>
      <c r="F2" s="298"/>
      <c r="G2" s="732" t="str">
        <f>Translations!$B$18</f>
        <v>Saturs</v>
      </c>
      <c r="H2" s="646"/>
      <c r="I2" s="646" t="str">
        <f>Translations!$B$19</f>
        <v>Iepriekšējā lapa</v>
      </c>
      <c r="J2" s="646"/>
      <c r="K2" s="646" t="str">
        <f>Translations!$B$3</f>
        <v>Nākamā lapa</v>
      </c>
      <c r="L2" s="646"/>
      <c r="M2" s="646"/>
      <c r="N2" s="646"/>
      <c r="O2" s="19"/>
      <c r="P2" s="39"/>
    </row>
    <row r="3" spans="1:16" ht="12.75" customHeight="1" thickBot="1" x14ac:dyDescent="0.25">
      <c r="A3" s="18"/>
      <c r="B3" s="726"/>
      <c r="C3" s="727"/>
      <c r="D3" s="728"/>
      <c r="E3" s="646" t="str">
        <f>Translations!$B$4</f>
        <v>Lapas sākums</v>
      </c>
      <c r="F3" s="715"/>
      <c r="G3" s="716"/>
      <c r="H3" s="717"/>
      <c r="I3" s="717"/>
      <c r="J3" s="717"/>
      <c r="K3" s="717"/>
      <c r="L3" s="717"/>
      <c r="M3" s="717"/>
      <c r="N3" s="717"/>
      <c r="O3" s="19"/>
    </row>
    <row r="4" spans="1:16" ht="12.75" customHeight="1" thickBot="1" x14ac:dyDescent="0.25">
      <c r="A4" s="18"/>
      <c r="B4" s="729"/>
      <c r="C4" s="730"/>
      <c r="D4" s="731"/>
      <c r="E4" s="646" t="str">
        <f>Translations!$B$5</f>
        <v>Lapas beigas</v>
      </c>
      <c r="F4" s="646"/>
      <c r="G4" s="722"/>
      <c r="H4" s="719"/>
      <c r="I4" s="719"/>
      <c r="J4" s="719"/>
      <c r="K4" s="719"/>
      <c r="L4" s="719"/>
      <c r="M4" s="718"/>
      <c r="N4" s="719"/>
      <c r="O4" s="19"/>
    </row>
    <row r="5" spans="1:16" ht="12.75" customHeight="1" x14ac:dyDescent="0.2">
      <c r="A5" s="18"/>
      <c r="O5" s="19"/>
    </row>
    <row r="6" spans="1:16" ht="18" x14ac:dyDescent="0.2">
      <c r="C6" s="2" t="s">
        <v>299</v>
      </c>
      <c r="D6" s="720" t="str">
        <f>Translations!$B$90</f>
        <v>DATI PAR IEKĀRTU</v>
      </c>
      <c r="E6" s="720"/>
      <c r="F6" s="720"/>
      <c r="G6" s="720"/>
      <c r="H6" s="720"/>
      <c r="I6" s="720"/>
      <c r="J6" s="720"/>
      <c r="K6" s="720"/>
      <c r="L6" s="720"/>
      <c r="M6" s="720"/>
      <c r="N6" s="720"/>
    </row>
    <row r="7" spans="1:16" ht="12.75" customHeight="1" x14ac:dyDescent="0.2"/>
    <row r="8" spans="1:16" ht="15.75" x14ac:dyDescent="0.2">
      <c r="C8" s="242" t="s">
        <v>25</v>
      </c>
      <c r="D8" s="721" t="str">
        <f>Translations!$B$91</f>
        <v>Iekārtas identifikācija</v>
      </c>
      <c r="E8" s="721"/>
      <c r="F8" s="721"/>
      <c r="G8" s="721"/>
      <c r="H8" s="721"/>
      <c r="I8" s="721"/>
      <c r="J8" s="721"/>
      <c r="K8" s="721"/>
      <c r="L8" s="721"/>
      <c r="M8" s="721"/>
      <c r="N8" s="721"/>
    </row>
    <row r="9" spans="1:16" ht="12.75" customHeight="1" x14ac:dyDescent="0.2"/>
    <row r="10" spans="1:16" ht="15" x14ac:dyDescent="0.2">
      <c r="C10" s="512">
        <v>1</v>
      </c>
      <c r="D10" s="749" t="str">
        <f>Translations!$B$92</f>
        <v>Piekrišana izmantot šajā datnē iekļautos datus</v>
      </c>
      <c r="E10" s="749"/>
      <c r="F10" s="749"/>
      <c r="G10" s="749"/>
      <c r="H10" s="749"/>
      <c r="I10" s="749"/>
      <c r="J10" s="749"/>
      <c r="K10" s="749"/>
      <c r="L10" s="749"/>
      <c r="M10" s="749"/>
      <c r="N10" s="749"/>
    </row>
    <row r="11" spans="1:16" ht="5.0999999999999996" customHeight="1" thickBot="1" x14ac:dyDescent="0.25">
      <c r="C11" s="512"/>
      <c r="D11" s="512"/>
      <c r="E11" s="512"/>
      <c r="F11" s="512"/>
      <c r="G11" s="512"/>
      <c r="H11" s="512"/>
      <c r="I11" s="512"/>
      <c r="J11" s="512"/>
      <c r="K11" s="512"/>
      <c r="L11" s="512"/>
      <c r="M11" s="512"/>
      <c r="N11" s="512"/>
    </row>
    <row r="12" spans="1:16" s="20" customFormat="1" ht="5.0999999999999996" customHeight="1" x14ac:dyDescent="0.25">
      <c r="A12" s="22"/>
      <c r="B12" s="194"/>
      <c r="C12" s="382"/>
      <c r="D12" s="383"/>
      <c r="E12" s="383"/>
      <c r="F12" s="383"/>
      <c r="G12" s="383"/>
      <c r="H12" s="383"/>
      <c r="I12" s="383"/>
      <c r="J12" s="383"/>
      <c r="K12" s="383"/>
      <c r="L12" s="383"/>
      <c r="M12" s="384"/>
      <c r="N12" s="385"/>
      <c r="O12" s="36"/>
      <c r="P12" s="39"/>
    </row>
    <row r="13" spans="1:16" s="20" customFormat="1" ht="51" customHeight="1" x14ac:dyDescent="0.25">
      <c r="A13" s="22"/>
      <c r="B13" s="36"/>
      <c r="C13" s="386"/>
      <c r="D13" s="738" t="str">
        <f>Translations!$B$93</f>
        <v>Kompetentā iestāde šajā datnē iekļauto informāciju izmantos tam, lai noteiktu iedalāmās bezmaksas kvotas saskaņā ar ES ETS direktīvas 10.a pantu, un Eiropas Komisija — lai atjauninātu līmeņatzīmju vērtības. Turklāt šī informācija var tikt daļēji vai pilnīgi paziņota Eiropas Komisijai, ja tā to pieprasa, lai būtu iespējams rūpīgi pārbaudīt valsts īstenošanas pasākumus saskaņā ar ES ETS direktīvas 11. panta 1. punktu.</v>
      </c>
      <c r="E13" s="738"/>
      <c r="F13" s="738"/>
      <c r="G13" s="738"/>
      <c r="H13" s="738"/>
      <c r="I13" s="738"/>
      <c r="J13" s="738"/>
      <c r="K13" s="738"/>
      <c r="L13" s="738"/>
      <c r="M13" s="738"/>
      <c r="N13" s="391"/>
      <c r="O13" s="36"/>
      <c r="P13" s="18"/>
    </row>
    <row r="14" spans="1:16" s="20" customFormat="1" ht="12.75" customHeight="1" x14ac:dyDescent="0.25">
      <c r="A14" s="22"/>
      <c r="B14" s="36"/>
      <c r="C14" s="386"/>
      <c r="D14" s="738" t="str">
        <f>Translations!$B$94</f>
        <v>Apstipriniet, ka piekrītat šajā monitoringa metodikas plānā ietvertās informācijas izmantošanai.</v>
      </c>
      <c r="E14" s="738"/>
      <c r="F14" s="738"/>
      <c r="G14" s="738"/>
      <c r="H14" s="738"/>
      <c r="I14" s="738"/>
      <c r="J14" s="738"/>
      <c r="K14" s="738"/>
      <c r="L14" s="738"/>
      <c r="M14" s="738"/>
      <c r="N14" s="391"/>
      <c r="O14" s="36"/>
      <c r="P14" s="18"/>
    </row>
    <row r="15" spans="1:16" s="20" customFormat="1" ht="12.75" x14ac:dyDescent="0.25">
      <c r="A15" s="22"/>
      <c r="B15" s="36"/>
      <c r="C15" s="386"/>
      <c r="D15" s="757"/>
      <c r="E15" s="757"/>
      <c r="F15" s="757"/>
      <c r="G15" s="757"/>
      <c r="H15" s="757"/>
      <c r="I15" s="757"/>
      <c r="J15" s="757"/>
      <c r="K15" s="757"/>
      <c r="L15" s="757"/>
      <c r="M15" s="757"/>
      <c r="N15" s="391"/>
      <c r="O15" s="36"/>
      <c r="P15" s="18"/>
    </row>
    <row r="16" spans="1:16" s="20" customFormat="1" ht="5.0999999999999996" customHeight="1" thickBot="1" x14ac:dyDescent="0.3">
      <c r="A16" s="22"/>
      <c r="B16" s="194"/>
      <c r="C16" s="387"/>
      <c r="D16" s="388"/>
      <c r="E16" s="388"/>
      <c r="F16" s="388"/>
      <c r="G16" s="388"/>
      <c r="H16" s="388"/>
      <c r="I16" s="388"/>
      <c r="J16" s="388"/>
      <c r="K16" s="388"/>
      <c r="L16" s="388"/>
      <c r="M16" s="389"/>
      <c r="N16" s="390"/>
      <c r="O16" s="36"/>
      <c r="P16" s="39"/>
    </row>
    <row r="17" spans="1:16" s="20" customFormat="1" ht="12.75" x14ac:dyDescent="0.25">
      <c r="A17" s="22"/>
      <c r="B17" s="36"/>
      <c r="C17" s="36"/>
      <c r="D17" s="36"/>
      <c r="E17" s="36"/>
      <c r="F17" s="36"/>
      <c r="G17" s="36"/>
      <c r="H17" s="36"/>
      <c r="I17" s="36"/>
      <c r="J17" s="36"/>
      <c r="K17" s="36"/>
      <c r="L17" s="36"/>
      <c r="M17" s="36"/>
      <c r="N17" s="36"/>
      <c r="O17" s="36"/>
      <c r="P17" s="18"/>
    </row>
    <row r="18" spans="1:16" ht="15" x14ac:dyDescent="0.2">
      <c r="C18" s="512">
        <v>2</v>
      </c>
      <c r="D18" s="749" t="str">
        <f>Translations!$B$95</f>
        <v>Ziņas par operatoru</v>
      </c>
      <c r="E18" s="749"/>
      <c r="F18" s="749"/>
      <c r="G18" s="749"/>
      <c r="H18" s="749"/>
      <c r="I18" s="749"/>
      <c r="J18" s="749"/>
      <c r="K18" s="749"/>
      <c r="L18" s="749"/>
      <c r="M18" s="749"/>
      <c r="N18" s="749"/>
    </row>
    <row r="19" spans="1:16" s="20" customFormat="1" ht="4.9000000000000004" customHeight="1" x14ac:dyDescent="0.25">
      <c r="A19" s="161"/>
      <c r="B19" s="36"/>
      <c r="C19" s="162"/>
      <c r="D19" s="513"/>
      <c r="E19" s="513"/>
      <c r="F19" s="513"/>
      <c r="G19" s="513"/>
      <c r="H19" s="375"/>
      <c r="I19" s="513"/>
      <c r="J19" s="16"/>
      <c r="K19" s="163"/>
      <c r="L19" s="163"/>
      <c r="M19" s="163"/>
      <c r="N19" s="163"/>
      <c r="O19" s="36"/>
      <c r="P19" s="164"/>
    </row>
    <row r="20" spans="1:16" s="20" customFormat="1" ht="12.75" customHeight="1" x14ac:dyDescent="0.2">
      <c r="A20" s="161"/>
      <c r="B20" s="36"/>
      <c r="C20" s="162"/>
      <c r="D20" s="513" t="s">
        <v>26</v>
      </c>
      <c r="E20" s="755" t="str">
        <f>Translations!$B$96</f>
        <v>Operatora nosaukums</v>
      </c>
      <c r="F20" s="755"/>
      <c r="G20" s="755"/>
      <c r="H20" s="756"/>
      <c r="I20" s="758"/>
      <c r="J20" s="759"/>
      <c r="K20" s="759"/>
      <c r="L20" s="760"/>
      <c r="M20" s="163"/>
      <c r="N20" s="163"/>
      <c r="O20" s="36"/>
      <c r="P20" s="164"/>
    </row>
    <row r="21" spans="1:16" s="20" customFormat="1" ht="4.9000000000000004" customHeight="1" x14ac:dyDescent="0.25">
      <c r="A21" s="161"/>
      <c r="B21" s="36"/>
      <c r="C21" s="162"/>
      <c r="D21" s="513"/>
      <c r="E21" s="513"/>
      <c r="F21" s="513"/>
      <c r="G21" s="513"/>
      <c r="H21" s="375"/>
      <c r="I21" s="163"/>
      <c r="J21" s="163"/>
      <c r="K21" s="163"/>
      <c r="L21" s="163"/>
      <c r="M21" s="124"/>
      <c r="N21" s="221"/>
      <c r="O21" s="36"/>
      <c r="P21" s="164"/>
    </row>
    <row r="22" spans="1:16" s="20" customFormat="1" ht="12.75" customHeight="1" x14ac:dyDescent="0.2">
      <c r="A22" s="161"/>
      <c r="B22" s="36"/>
      <c r="C22" s="162"/>
      <c r="D22" s="513" t="s">
        <v>27</v>
      </c>
      <c r="E22" s="755" t="str">
        <f>Translations!$B$97</f>
        <v>Dalībvalsts</v>
      </c>
      <c r="F22" s="755"/>
      <c r="G22" s="755"/>
      <c r="H22" s="756"/>
      <c r="I22" s="752"/>
      <c r="J22" s="753"/>
      <c r="K22" s="753"/>
      <c r="L22" s="754"/>
      <c r="M22" s="124"/>
      <c r="N22" s="221"/>
      <c r="O22" s="36"/>
      <c r="P22" s="164"/>
    </row>
    <row r="23" spans="1:16" s="20" customFormat="1" ht="4.9000000000000004" customHeight="1" x14ac:dyDescent="0.25">
      <c r="A23" s="161"/>
      <c r="B23" s="36"/>
      <c r="C23" s="162"/>
      <c r="D23" s="513"/>
      <c r="E23" s="513"/>
      <c r="F23" s="513"/>
      <c r="G23" s="513"/>
      <c r="H23" s="375"/>
      <c r="I23" s="163"/>
      <c r="J23" s="163"/>
      <c r="K23" s="163"/>
      <c r="L23" s="163"/>
      <c r="M23" s="124"/>
      <c r="N23" s="221"/>
      <c r="O23" s="36"/>
      <c r="P23" s="164"/>
    </row>
    <row r="24" spans="1:16" s="20" customFormat="1" ht="12.75" customHeight="1" x14ac:dyDescent="0.2">
      <c r="A24" s="161"/>
      <c r="B24" s="36"/>
      <c r="C24" s="162"/>
      <c r="D24" s="513" t="s">
        <v>253</v>
      </c>
      <c r="E24" s="755" t="str">
        <f>Translations!$B$98</f>
        <v>Emisiju tirdzniecības atļaujas numurs</v>
      </c>
      <c r="F24" s="755"/>
      <c r="G24" s="755"/>
      <c r="H24" s="755"/>
      <c r="I24" s="761" t="str">
        <f>Translations!$B$99</f>
        <v>dalībvalsts/KI kods</v>
      </c>
      <c r="J24" s="762"/>
      <c r="K24" s="752"/>
      <c r="L24" s="754"/>
      <c r="M24" s="163"/>
      <c r="N24" s="163"/>
      <c r="O24" s="36"/>
      <c r="P24" s="164"/>
    </row>
    <row r="25" spans="1:16" s="20" customFormat="1" ht="5.0999999999999996" customHeight="1" x14ac:dyDescent="0.2">
      <c r="A25" s="161"/>
      <c r="B25" s="36"/>
      <c r="C25" s="162"/>
      <c r="D25" s="162"/>
      <c r="E25" s="163"/>
      <c r="F25" s="163"/>
      <c r="G25" s="163"/>
      <c r="H25" s="163"/>
      <c r="I25" s="163"/>
      <c r="J25" s="163"/>
      <c r="K25" s="163"/>
      <c r="L25" s="163"/>
      <c r="M25" s="163"/>
      <c r="N25" s="163"/>
      <c r="O25" s="36"/>
      <c r="P25" s="164"/>
    </row>
    <row r="26" spans="1:16" s="20" customFormat="1" ht="12.75" customHeight="1" x14ac:dyDescent="0.2">
      <c r="A26" s="161"/>
      <c r="B26" s="36"/>
      <c r="C26" s="162"/>
      <c r="D26" s="513" t="s">
        <v>29</v>
      </c>
      <c r="E26" s="755" t="str">
        <f>Translations!$B$100</f>
        <v>Kompetentā iestāde</v>
      </c>
      <c r="F26" s="755"/>
      <c r="G26" s="755"/>
      <c r="H26" s="756"/>
      <c r="I26" s="752"/>
      <c r="J26" s="753"/>
      <c r="K26" s="753"/>
      <c r="L26" s="754"/>
      <c r="M26" s="163"/>
      <c r="N26" s="163"/>
      <c r="O26" s="36"/>
      <c r="P26" s="164"/>
    </row>
    <row r="27" spans="1:16" s="20" customFormat="1" ht="12.75" customHeight="1" x14ac:dyDescent="0.2">
      <c r="A27" s="161"/>
      <c r="B27" s="36"/>
      <c r="C27" s="162"/>
      <c r="D27" s="513"/>
      <c r="E27" s="125"/>
      <c r="F27" s="513"/>
      <c r="G27" s="513"/>
      <c r="H27" s="163"/>
      <c r="I27" s="126"/>
      <c r="J27" s="126"/>
      <c r="K27" s="126"/>
      <c r="L27" s="126"/>
      <c r="M27" s="163"/>
      <c r="N27" s="163"/>
      <c r="O27" s="36"/>
      <c r="P27" s="164"/>
    </row>
    <row r="28" spans="1:16" ht="15" x14ac:dyDescent="0.2">
      <c r="C28" s="512">
        <v>3</v>
      </c>
      <c r="D28" s="749" t="str">
        <f>Translations!$B$101</f>
        <v>Ziņas par iekārtu</v>
      </c>
      <c r="E28" s="749"/>
      <c r="F28" s="749"/>
      <c r="G28" s="749"/>
      <c r="H28" s="749"/>
      <c r="I28" s="749"/>
      <c r="J28" s="749"/>
      <c r="K28" s="749"/>
      <c r="L28" s="749"/>
      <c r="M28" s="749"/>
      <c r="N28" s="749"/>
    </row>
    <row r="29" spans="1:16" s="20" customFormat="1" ht="5.0999999999999996" customHeight="1" x14ac:dyDescent="0.2">
      <c r="A29" s="161"/>
      <c r="B29" s="36"/>
      <c r="C29" s="162"/>
      <c r="D29" s="127"/>
      <c r="E29" s="514"/>
      <c r="F29" s="514"/>
      <c r="G29" s="514"/>
      <c r="H29" s="514"/>
      <c r="I29" s="514"/>
      <c r="J29" s="514"/>
      <c r="K29" s="514"/>
      <c r="L29" s="514"/>
      <c r="M29" s="163"/>
      <c r="N29" s="163"/>
      <c r="O29" s="36"/>
      <c r="P29" s="164"/>
    </row>
    <row r="30" spans="1:16" s="20" customFormat="1" ht="12.75" customHeight="1" x14ac:dyDescent="0.2">
      <c r="A30" s="165"/>
      <c r="B30" s="36"/>
      <c r="C30" s="166"/>
      <c r="D30" s="128" t="s">
        <v>26</v>
      </c>
      <c r="E30" s="128" t="str">
        <f>Translations!$B$102</f>
        <v>Iekārtas nosaukums un objekts, kurā tā atrodas:</v>
      </c>
      <c r="F30" s="167"/>
      <c r="G30" s="167"/>
      <c r="H30" s="167"/>
      <c r="I30" s="168"/>
      <c r="J30" s="129"/>
      <c r="K30" s="168"/>
      <c r="L30" s="168"/>
      <c r="M30" s="168"/>
      <c r="N30" s="168"/>
      <c r="O30" s="36"/>
      <c r="P30" s="164"/>
    </row>
    <row r="31" spans="1:16" s="20" customFormat="1" ht="4.9000000000000004" customHeight="1" x14ac:dyDescent="0.2">
      <c r="A31" s="161"/>
      <c r="B31" s="36"/>
      <c r="C31" s="162"/>
      <c r="D31" s="162"/>
      <c r="E31" s="516"/>
      <c r="F31" s="516"/>
      <c r="G31" s="516"/>
      <c r="H31" s="516"/>
      <c r="I31" s="163"/>
      <c r="J31" s="163"/>
      <c r="K31" s="163"/>
      <c r="L31" s="163"/>
      <c r="M31" s="130"/>
      <c r="N31" s="163"/>
      <c r="O31" s="36"/>
      <c r="P31" s="164"/>
    </row>
    <row r="32" spans="1:16" s="20" customFormat="1" ht="12.75" customHeight="1" x14ac:dyDescent="0.2">
      <c r="A32" s="161"/>
      <c r="B32" s="36"/>
      <c r="C32" s="162"/>
      <c r="D32" s="131" t="s">
        <v>32</v>
      </c>
      <c r="E32" s="742" t="str">
        <f>Translations!$B$12</f>
        <v>Iekārtas nosaukums:</v>
      </c>
      <c r="F32" s="742"/>
      <c r="G32" s="742"/>
      <c r="H32" s="743"/>
      <c r="I32" s="763"/>
      <c r="J32" s="763"/>
      <c r="K32" s="763"/>
      <c r="L32" s="763"/>
      <c r="M32" s="36"/>
      <c r="N32" s="36"/>
      <c r="O32" s="36"/>
      <c r="P32" s="164"/>
    </row>
    <row r="33" spans="1:16" s="20" customFormat="1" ht="12.75" customHeight="1" x14ac:dyDescent="0.2">
      <c r="A33" s="161"/>
      <c r="B33" s="36"/>
      <c r="C33" s="162"/>
      <c r="D33" s="131" t="s">
        <v>33</v>
      </c>
      <c r="E33" s="742" t="str">
        <f>Translations!$B$103</f>
        <v>Objekta nosaukums:</v>
      </c>
      <c r="F33" s="742"/>
      <c r="G33" s="742"/>
      <c r="H33" s="743"/>
      <c r="I33" s="763"/>
      <c r="J33" s="763"/>
      <c r="K33" s="763"/>
      <c r="L33" s="763"/>
      <c r="M33" s="36"/>
      <c r="N33" s="36"/>
      <c r="O33" s="36"/>
      <c r="P33" s="164"/>
    </row>
    <row r="34" spans="1:16" s="20" customFormat="1" ht="12.75" customHeight="1" x14ac:dyDescent="0.2">
      <c r="A34" s="161"/>
      <c r="B34" s="36"/>
      <c r="C34" s="162"/>
      <c r="D34" s="131" t="s">
        <v>34</v>
      </c>
      <c r="E34" s="742" t="str">
        <f>Translations!$B$104</f>
        <v>Iekārtas reģistra ID (kā VĪP):</v>
      </c>
      <c r="F34" s="742"/>
      <c r="G34" s="742"/>
      <c r="H34" s="743"/>
      <c r="I34" s="763"/>
      <c r="J34" s="763"/>
      <c r="K34" s="763"/>
      <c r="L34" s="763"/>
      <c r="M34" s="36"/>
      <c r="N34" s="36"/>
      <c r="O34" s="36"/>
      <c r="P34" s="164"/>
    </row>
    <row r="35" spans="1:16" s="20" customFormat="1" ht="12.75" customHeight="1" x14ac:dyDescent="0.2">
      <c r="A35" s="161"/>
      <c r="B35" s="36"/>
      <c r="C35" s="162"/>
      <c r="D35" s="162"/>
      <c r="E35" s="751" t="str">
        <f>Translations!$B$105</f>
        <v>Tas parasti ir naturāls skaitlis — kods, kas atšķirīgs no reģistrā (EUTL) izmantotā atļaujas identifikatora.</v>
      </c>
      <c r="F35" s="751"/>
      <c r="G35" s="751"/>
      <c r="H35" s="751"/>
      <c r="I35" s="751"/>
      <c r="J35" s="751"/>
      <c r="K35" s="751"/>
      <c r="L35" s="751"/>
      <c r="M35" s="36"/>
      <c r="N35" s="36"/>
      <c r="O35" s="36"/>
      <c r="P35" s="164"/>
    </row>
    <row r="36" spans="1:16" s="20" customFormat="1" ht="25.5" customHeight="1" x14ac:dyDescent="0.2">
      <c r="A36" s="161"/>
      <c r="B36" s="36"/>
      <c r="C36" s="162"/>
      <c r="D36" s="162"/>
      <c r="E36" s="751" t="str">
        <f>Translations!$B$810</f>
        <v xml:space="preserve">Piemēram, ja reģistra ID ir BE000000000123456, ievadiet šeit 123456. Kopā ar 2 punkta b) apakšpunktā norādīto dalībvalsti šis reģistra ID (unikālais ID) tiks automātiski attēlots f) punktā. </v>
      </c>
      <c r="F36" s="751"/>
      <c r="G36" s="751"/>
      <c r="H36" s="751"/>
      <c r="I36" s="751"/>
      <c r="J36" s="751"/>
      <c r="K36" s="751"/>
      <c r="L36" s="751"/>
      <c r="M36" s="36"/>
      <c r="N36" s="36"/>
      <c r="O36" s="36"/>
      <c r="P36" s="164"/>
    </row>
    <row r="37" spans="1:16" s="20" customFormat="1" ht="12.75" customHeight="1" x14ac:dyDescent="0.2">
      <c r="A37" s="161"/>
      <c r="B37" s="36"/>
      <c r="C37" s="162"/>
      <c r="D37" s="131" t="s">
        <v>35</v>
      </c>
      <c r="E37" s="767" t="str">
        <f>Translations!$B$107</f>
        <v>Unikālais ID:</v>
      </c>
      <c r="F37" s="765"/>
      <c r="G37" s="765"/>
      <c r="H37" s="514"/>
      <c r="I37" s="766" t="str">
        <f>IF(AND(NOT(ISBLANK(I22)),ISNUMBER(I34)),CONCATENATE(INDEX(EUconst_MSlistEUTLcodes,MATCH(I22,EUconst_MSlist,0)),TEXT(I34,"000000000000000")),"")</f>
        <v/>
      </c>
      <c r="J37" s="766"/>
      <c r="K37" s="766"/>
      <c r="L37" s="766"/>
      <c r="M37" s="36"/>
      <c r="N37" s="36"/>
      <c r="O37" s="36"/>
      <c r="P37" s="164"/>
    </row>
    <row r="38" spans="1:16" s="20" customFormat="1" ht="5.0999999999999996" customHeight="1" x14ac:dyDescent="0.2">
      <c r="A38" s="161"/>
      <c r="B38" s="36"/>
      <c r="C38" s="162"/>
      <c r="D38" s="162"/>
      <c r="E38" s="514"/>
      <c r="F38" s="514"/>
      <c r="G38" s="514"/>
      <c r="H38" s="514"/>
      <c r="I38" s="514"/>
      <c r="J38" s="514"/>
      <c r="K38" s="514"/>
      <c r="L38" s="514"/>
      <c r="M38" s="36"/>
      <c r="N38" s="36"/>
      <c r="O38" s="36"/>
      <c r="P38" s="164"/>
    </row>
    <row r="39" spans="1:16" s="20" customFormat="1" ht="12.75" customHeight="1" x14ac:dyDescent="0.2">
      <c r="A39" s="161"/>
      <c r="B39" s="36"/>
      <c r="C39" s="162"/>
      <c r="D39" s="162"/>
      <c r="E39" s="747" t="str">
        <f>Translations!$B$108</f>
        <v>Norādīt jebkādus dalībvalstij specifiskus norādījumus par iekārtu nosaukumiem.</v>
      </c>
      <c r="F39" s="748"/>
      <c r="G39" s="748"/>
      <c r="H39" s="748"/>
      <c r="I39" s="748"/>
      <c r="J39" s="748"/>
      <c r="K39" s="748"/>
      <c r="L39" s="748"/>
      <c r="M39" s="748"/>
      <c r="N39" s="748"/>
      <c r="O39" s="36"/>
      <c r="P39" s="164"/>
    </row>
    <row r="40" spans="1:16" s="20" customFormat="1" ht="12.75" customHeight="1" x14ac:dyDescent="0.2">
      <c r="A40" s="161"/>
      <c r="B40" s="36"/>
      <c r="C40" s="162"/>
      <c r="D40" s="162"/>
      <c r="E40" s="163"/>
      <c r="F40" s="163"/>
      <c r="G40" s="163"/>
      <c r="H40" s="163"/>
      <c r="I40" s="163"/>
      <c r="J40" s="163"/>
      <c r="K40" s="163"/>
      <c r="L40" s="163"/>
      <c r="M40" s="163"/>
      <c r="N40" s="163"/>
      <c r="O40" s="36"/>
      <c r="P40" s="164"/>
    </row>
    <row r="41" spans="1:16" s="20" customFormat="1" ht="12.75" customHeight="1" x14ac:dyDescent="0.2">
      <c r="A41" s="161"/>
      <c r="B41" s="36"/>
      <c r="C41" s="162"/>
      <c r="D41" s="132" t="s">
        <v>27</v>
      </c>
      <c r="E41" s="764" t="str">
        <f>Translations!$B$109</f>
        <v>Iekārtas objekta adrese / atrašanās vieta:</v>
      </c>
      <c r="F41" s="765"/>
      <c r="G41" s="765"/>
      <c r="H41" s="765"/>
      <c r="I41" s="765"/>
      <c r="J41" s="765"/>
      <c r="K41" s="163"/>
      <c r="L41" s="163"/>
      <c r="M41" s="163"/>
      <c r="N41" s="163"/>
      <c r="O41" s="36"/>
      <c r="P41" s="164"/>
    </row>
    <row r="42" spans="1:16" s="20" customFormat="1" ht="5.0999999999999996" customHeight="1" x14ac:dyDescent="0.2">
      <c r="A42" s="161"/>
      <c r="B42" s="36"/>
      <c r="C42" s="162"/>
      <c r="D42" s="162"/>
      <c r="E42" s="163"/>
      <c r="F42" s="163"/>
      <c r="G42" s="163"/>
      <c r="H42" s="163"/>
      <c r="I42" s="163"/>
      <c r="J42" s="163"/>
      <c r="K42" s="163"/>
      <c r="L42" s="163"/>
      <c r="M42" s="163"/>
      <c r="N42" s="163"/>
      <c r="O42" s="36"/>
      <c r="P42" s="164"/>
    </row>
    <row r="43" spans="1:16" s="20" customFormat="1" ht="12.75" customHeight="1" x14ac:dyDescent="0.2">
      <c r="A43" s="161"/>
      <c r="B43" s="36"/>
      <c r="C43" s="162"/>
      <c r="D43" s="131" t="s">
        <v>32</v>
      </c>
      <c r="E43" s="742" t="str">
        <f>Translations!$B$110</f>
        <v>Adrese (1. rinda):</v>
      </c>
      <c r="F43" s="742"/>
      <c r="G43" s="742"/>
      <c r="H43" s="743"/>
      <c r="I43" s="744"/>
      <c r="J43" s="745"/>
      <c r="K43" s="745"/>
      <c r="L43" s="746"/>
      <c r="M43" s="163"/>
      <c r="N43" s="163"/>
      <c r="O43" s="36"/>
      <c r="P43" s="164"/>
    </row>
    <row r="44" spans="1:16" s="20" customFormat="1" ht="12.75" customHeight="1" x14ac:dyDescent="0.2">
      <c r="A44" s="161"/>
      <c r="B44" s="36"/>
      <c r="C44" s="162"/>
      <c r="D44" s="131" t="s">
        <v>33</v>
      </c>
      <c r="E44" s="742" t="str">
        <f>Translations!$B$111</f>
        <v>Adrese (2. rinda):</v>
      </c>
      <c r="F44" s="742"/>
      <c r="G44" s="742"/>
      <c r="H44" s="743"/>
      <c r="I44" s="744"/>
      <c r="J44" s="745"/>
      <c r="K44" s="745"/>
      <c r="L44" s="746"/>
      <c r="M44" s="163"/>
      <c r="N44" s="163"/>
      <c r="O44" s="36"/>
      <c r="P44" s="164"/>
    </row>
    <row r="45" spans="1:16" s="20" customFormat="1" ht="12.75" customHeight="1" x14ac:dyDescent="0.2">
      <c r="A45" s="161"/>
      <c r="B45" s="36"/>
      <c r="C45" s="162"/>
      <c r="D45" s="131" t="s">
        <v>34</v>
      </c>
      <c r="E45" s="742" t="str">
        <f>Translations!$B$112</f>
        <v>Pilsēta:</v>
      </c>
      <c r="F45" s="742"/>
      <c r="G45" s="742"/>
      <c r="H45" s="743"/>
      <c r="I45" s="744"/>
      <c r="J45" s="745"/>
      <c r="K45" s="745"/>
      <c r="L45" s="746"/>
      <c r="M45" s="163"/>
      <c r="N45" s="163"/>
      <c r="O45" s="36"/>
      <c r="P45" s="164"/>
    </row>
    <row r="46" spans="1:16" s="20" customFormat="1" ht="12.75" customHeight="1" x14ac:dyDescent="0.2">
      <c r="A46" s="161"/>
      <c r="B46" s="36"/>
      <c r="C46" s="162"/>
      <c r="D46" s="131" t="s">
        <v>35</v>
      </c>
      <c r="E46" s="742" t="str">
        <f>Translations!$B$113</f>
        <v>Novads:</v>
      </c>
      <c r="F46" s="742"/>
      <c r="G46" s="742"/>
      <c r="H46" s="743"/>
      <c r="I46" s="744"/>
      <c r="J46" s="745"/>
      <c r="K46" s="745"/>
      <c r="L46" s="746"/>
      <c r="M46" s="163"/>
      <c r="N46" s="163"/>
      <c r="O46" s="36"/>
      <c r="P46" s="164"/>
    </row>
    <row r="47" spans="1:16" s="20" customFormat="1" ht="12.75" customHeight="1" x14ac:dyDescent="0.2">
      <c r="A47" s="161"/>
      <c r="B47" s="36"/>
      <c r="C47" s="162"/>
      <c r="D47" s="131" t="s">
        <v>36</v>
      </c>
      <c r="E47" s="742" t="str">
        <f>Translations!$B$114</f>
        <v>Pasta indekss:</v>
      </c>
      <c r="F47" s="742"/>
      <c r="G47" s="742"/>
      <c r="H47" s="743"/>
      <c r="I47" s="744"/>
      <c r="J47" s="745"/>
      <c r="K47" s="745"/>
      <c r="L47" s="746"/>
      <c r="M47" s="163"/>
      <c r="N47" s="163"/>
      <c r="O47" s="36"/>
      <c r="P47" s="164"/>
    </row>
    <row r="48" spans="1:16" s="20" customFormat="1" ht="12.75" customHeight="1" x14ac:dyDescent="0.2">
      <c r="A48" s="161"/>
      <c r="B48" s="36"/>
      <c r="C48" s="162"/>
      <c r="D48" s="131" t="s">
        <v>37</v>
      </c>
      <c r="E48" s="742" t="str">
        <f>Translations!$B$115</f>
        <v>Valsts:</v>
      </c>
      <c r="F48" s="742"/>
      <c r="G48" s="742"/>
      <c r="H48" s="743"/>
      <c r="I48" s="744"/>
      <c r="J48" s="745"/>
      <c r="K48" s="745"/>
      <c r="L48" s="746"/>
      <c r="M48" s="163"/>
      <c r="N48" s="163"/>
      <c r="O48" s="36"/>
      <c r="P48" s="164"/>
    </row>
    <row r="49" spans="1:16" s="20" customFormat="1" ht="4.9000000000000004" customHeight="1" x14ac:dyDescent="0.2">
      <c r="A49" s="161"/>
      <c r="B49" s="36"/>
      <c r="C49" s="162"/>
      <c r="D49" s="169"/>
      <c r="E49" s="124"/>
      <c r="F49" s="170"/>
      <c r="G49" s="133"/>
      <c r="H49" s="163"/>
      <c r="I49" s="163"/>
      <c r="J49" s="163"/>
      <c r="K49" s="163"/>
      <c r="L49" s="163"/>
      <c r="M49" s="163"/>
      <c r="N49" s="163"/>
      <c r="O49" s="36"/>
      <c r="P49" s="164"/>
    </row>
    <row r="50" spans="1:16" s="20" customFormat="1" ht="12.75" customHeight="1" x14ac:dyDescent="0.2">
      <c r="A50" s="161"/>
      <c r="B50" s="36"/>
      <c r="C50" s="162"/>
      <c r="D50" s="162"/>
      <c r="E50" s="747" t="str">
        <f>Translations!$B$116</f>
        <v>Norādīt jebkādus dalībvalstij specifiskus norādījumus par koordinātām.</v>
      </c>
      <c r="F50" s="748"/>
      <c r="G50" s="748"/>
      <c r="H50" s="748"/>
      <c r="I50" s="748"/>
      <c r="J50" s="748"/>
      <c r="K50" s="748"/>
      <c r="L50" s="748"/>
      <c r="M50" s="748"/>
      <c r="N50" s="748"/>
      <c r="O50" s="36"/>
      <c r="P50" s="164"/>
    </row>
    <row r="51" spans="1:16" s="20" customFormat="1" ht="12.75" customHeight="1" x14ac:dyDescent="0.2">
      <c r="A51" s="161"/>
      <c r="B51" s="36"/>
      <c r="C51" s="162"/>
      <c r="D51" s="162"/>
      <c r="E51" s="163"/>
      <c r="F51" s="163"/>
      <c r="G51" s="163"/>
      <c r="H51" s="163"/>
      <c r="I51" s="163"/>
      <c r="J51" s="163"/>
      <c r="K51" s="163"/>
      <c r="L51" s="163"/>
      <c r="M51" s="163"/>
      <c r="N51" s="163"/>
      <c r="O51" s="36"/>
      <c r="P51" s="164"/>
    </row>
    <row r="52" spans="1:16" ht="15" x14ac:dyDescent="0.2">
      <c r="C52" s="512">
        <v>4</v>
      </c>
      <c r="D52" s="749" t="str">
        <f>Translations!$B$117</f>
        <v xml:space="preserve">Kontaktinformācija </v>
      </c>
      <c r="E52" s="749"/>
      <c r="F52" s="749"/>
      <c r="G52" s="749"/>
      <c r="H52" s="749"/>
      <c r="I52" s="749"/>
      <c r="J52" s="749"/>
      <c r="K52" s="749"/>
      <c r="L52" s="749"/>
      <c r="M52" s="749"/>
      <c r="N52" s="749"/>
    </row>
    <row r="53" spans="1:16" s="20" customFormat="1" ht="5.0999999999999996" customHeight="1" x14ac:dyDescent="0.2">
      <c r="A53" s="161"/>
      <c r="B53" s="36"/>
      <c r="C53" s="162"/>
      <c r="D53" s="162"/>
      <c r="E53" s="163"/>
      <c r="F53" s="163"/>
      <c r="G53" s="163"/>
      <c r="H53" s="163"/>
      <c r="I53" s="163"/>
      <c r="J53" s="163"/>
      <c r="K53" s="163"/>
      <c r="L53" s="163"/>
      <c r="M53" s="163"/>
      <c r="N53" s="163"/>
      <c r="O53" s="36"/>
      <c r="P53" s="164"/>
    </row>
    <row r="54" spans="1:16" s="20" customFormat="1" ht="12.75" customHeight="1" x14ac:dyDescent="0.2">
      <c r="A54" s="161"/>
      <c r="B54" s="36"/>
      <c r="C54" s="162"/>
      <c r="D54" s="162"/>
      <c r="E54" s="750" t="str">
        <f>Translations!$B$118</f>
        <v>Ar ko varam sazināties par jūsu monitoringa metodikas plānu?</v>
      </c>
      <c r="F54" s="750"/>
      <c r="G54" s="750"/>
      <c r="H54" s="750"/>
      <c r="I54" s="750"/>
      <c r="J54" s="750"/>
      <c r="K54" s="750"/>
      <c r="L54" s="750"/>
      <c r="M54" s="163"/>
      <c r="N54" s="163"/>
      <c r="O54" s="36"/>
      <c r="P54" s="164"/>
    </row>
    <row r="55" spans="1:16" s="20" customFormat="1" ht="24.75" customHeight="1" x14ac:dyDescent="0.2">
      <c r="A55" s="161"/>
      <c r="B55" s="36"/>
      <c r="C55" s="162"/>
      <c r="D55" s="134"/>
      <c r="E55" s="751" t="str">
        <f>Translations!$B$119</f>
        <v xml:space="preserve">Mums noderēs iespēja jebkādus jautājumus par jūsu monitoringa plānu tieši uzdot konkrētai personai. Norādītajām personām ir jābūt pilnvarotām rīkoties operatora vārdā. </v>
      </c>
      <c r="F55" s="751"/>
      <c r="G55" s="751"/>
      <c r="H55" s="751"/>
      <c r="I55" s="751"/>
      <c r="J55" s="751"/>
      <c r="K55" s="751"/>
      <c r="L55" s="751"/>
      <c r="M55" s="163"/>
      <c r="N55" s="163"/>
      <c r="O55" s="36"/>
      <c r="P55" s="164"/>
    </row>
    <row r="56" spans="1:16" s="20" customFormat="1" ht="4.9000000000000004" customHeight="1" x14ac:dyDescent="0.2">
      <c r="A56" s="161"/>
      <c r="B56" s="36"/>
      <c r="C56" s="162"/>
      <c r="D56" s="513"/>
      <c r="E56" s="135"/>
      <c r="F56" s="513"/>
      <c r="G56" s="513"/>
      <c r="H56" s="163"/>
      <c r="I56" s="16"/>
      <c r="J56" s="163"/>
      <c r="K56" s="163"/>
      <c r="L56" s="163"/>
      <c r="M56" s="163"/>
      <c r="N56" s="163"/>
      <c r="O56" s="36"/>
      <c r="P56" s="164"/>
    </row>
    <row r="57" spans="1:16" s="20" customFormat="1" ht="12.75" customHeight="1" x14ac:dyDescent="0.2">
      <c r="A57" s="161"/>
      <c r="B57" s="36"/>
      <c r="C57" s="162"/>
      <c r="D57" s="513" t="s">
        <v>26</v>
      </c>
      <c r="E57" s="513" t="str">
        <f>Translations!$B$120</f>
        <v>Galvenā kontaktpersona:</v>
      </c>
      <c r="F57" s="513"/>
      <c r="G57" s="16" t="str">
        <f>Translations!$B$121</f>
        <v>Uzruna:</v>
      </c>
      <c r="H57" s="163"/>
      <c r="I57" s="741"/>
      <c r="J57" s="741"/>
      <c r="K57" s="741"/>
      <c r="L57" s="740"/>
      <c r="M57" s="135"/>
      <c r="N57" s="163"/>
      <c r="O57" s="36"/>
      <c r="P57" s="164"/>
    </row>
    <row r="58" spans="1:16" s="20" customFormat="1" ht="12.75" customHeight="1" x14ac:dyDescent="0.2">
      <c r="A58" s="161"/>
      <c r="B58" s="36"/>
      <c r="C58" s="162"/>
      <c r="D58" s="162"/>
      <c r="E58" s="163"/>
      <c r="F58" s="163"/>
      <c r="G58" s="16" t="str">
        <f>Translations!$B$122</f>
        <v>Vārds:</v>
      </c>
      <c r="H58" s="163"/>
      <c r="I58" s="741"/>
      <c r="J58" s="741"/>
      <c r="K58" s="741"/>
      <c r="L58" s="740"/>
      <c r="M58" s="163"/>
      <c r="N58" s="163"/>
      <c r="O58" s="36"/>
      <c r="P58" s="164"/>
    </row>
    <row r="59" spans="1:16" s="20" customFormat="1" ht="12.75" customHeight="1" x14ac:dyDescent="0.2">
      <c r="A59" s="161"/>
      <c r="B59" s="36"/>
      <c r="C59" s="162"/>
      <c r="D59" s="162"/>
      <c r="E59" s="163"/>
      <c r="F59" s="163"/>
      <c r="G59" s="16" t="str">
        <f>Translations!$B$123</f>
        <v>Uzvārds:</v>
      </c>
      <c r="H59" s="163"/>
      <c r="I59" s="741"/>
      <c r="J59" s="741"/>
      <c r="K59" s="741"/>
      <c r="L59" s="740"/>
      <c r="M59" s="163"/>
      <c r="N59" s="163"/>
      <c r="O59" s="36"/>
      <c r="P59" s="164"/>
    </row>
    <row r="60" spans="1:16" s="20" customFormat="1" ht="12.75" customHeight="1" x14ac:dyDescent="0.2">
      <c r="A60" s="161"/>
      <c r="B60" s="36"/>
      <c r="C60" s="162"/>
      <c r="D60" s="162"/>
      <c r="E60" s="163"/>
      <c r="F60" s="163"/>
      <c r="G60" s="16" t="str">
        <f>Translations!$B$124</f>
        <v>Amata nosaukums:</v>
      </c>
      <c r="H60" s="163"/>
      <c r="I60" s="741"/>
      <c r="J60" s="741"/>
      <c r="K60" s="741"/>
      <c r="L60" s="740"/>
      <c r="M60" s="163"/>
      <c r="N60" s="163"/>
      <c r="O60" s="36"/>
      <c r="P60" s="164"/>
    </row>
    <row r="61" spans="1:16" s="20" customFormat="1" ht="12.75" customHeight="1" x14ac:dyDescent="0.2">
      <c r="A61" s="161"/>
      <c r="B61" s="36"/>
      <c r="C61" s="162"/>
      <c r="D61" s="162"/>
      <c r="E61" s="163"/>
      <c r="F61" s="163"/>
      <c r="G61" s="16" t="str">
        <f>Translations!$B$125</f>
        <v>Organizācijas nosaukums (ja organizācija nav operators):</v>
      </c>
      <c r="H61" s="36"/>
      <c r="I61" s="163"/>
      <c r="J61" s="163"/>
      <c r="K61" s="163"/>
      <c r="L61" s="163"/>
      <c r="M61" s="163"/>
      <c r="N61" s="163"/>
      <c r="O61" s="36"/>
      <c r="P61" s="164"/>
    </row>
    <row r="62" spans="1:16" s="20" customFormat="1" ht="12.75" customHeight="1" x14ac:dyDescent="0.2">
      <c r="A62" s="161"/>
      <c r="B62" s="36"/>
      <c r="C62" s="162"/>
      <c r="D62" s="162"/>
      <c r="E62" s="163"/>
      <c r="F62" s="163"/>
      <c r="G62" s="16"/>
      <c r="H62" s="163"/>
      <c r="I62" s="741"/>
      <c r="J62" s="741"/>
      <c r="K62" s="741"/>
      <c r="L62" s="740"/>
      <c r="M62" s="163"/>
      <c r="N62" s="163"/>
      <c r="O62" s="36"/>
      <c r="P62" s="164"/>
    </row>
    <row r="63" spans="1:16" s="20" customFormat="1" ht="12.75" customHeight="1" x14ac:dyDescent="0.2">
      <c r="A63" s="161"/>
      <c r="B63" s="36"/>
      <c r="C63" s="162"/>
      <c r="D63" s="162"/>
      <c r="E63" s="163"/>
      <c r="F63" s="163"/>
      <c r="G63" s="16" t="str">
        <f>Translations!$B$126</f>
        <v>Tālr.:</v>
      </c>
      <c r="H63" s="163"/>
      <c r="I63" s="741"/>
      <c r="J63" s="741"/>
      <c r="K63" s="741"/>
      <c r="L63" s="740"/>
      <c r="M63" s="163"/>
      <c r="N63" s="163"/>
      <c r="O63" s="36"/>
      <c r="P63" s="164"/>
    </row>
    <row r="64" spans="1:16" s="20" customFormat="1" ht="12.75" customHeight="1" x14ac:dyDescent="0.2">
      <c r="A64" s="161"/>
      <c r="B64" s="36"/>
      <c r="C64" s="162"/>
      <c r="D64" s="162"/>
      <c r="E64" s="163"/>
      <c r="F64" s="163"/>
      <c r="G64" s="16" t="str">
        <f>Translations!$B$127</f>
        <v>E-pasta adrese:</v>
      </c>
      <c r="H64" s="163"/>
      <c r="I64" s="741"/>
      <c r="J64" s="741"/>
      <c r="K64" s="741"/>
      <c r="L64" s="740"/>
      <c r="M64" s="163"/>
      <c r="N64" s="163"/>
      <c r="O64" s="36"/>
      <c r="P64" s="164"/>
    </row>
    <row r="65" spans="1:17" s="20" customFormat="1" ht="12.75" customHeight="1" x14ac:dyDescent="0.2">
      <c r="A65" s="161"/>
      <c r="B65" s="36"/>
      <c r="C65" s="162"/>
      <c r="D65" s="162"/>
      <c r="E65" s="136"/>
      <c r="F65" s="163"/>
      <c r="G65" s="163"/>
      <c r="H65" s="163"/>
      <c r="I65" s="163"/>
      <c r="J65" s="163"/>
      <c r="K65" s="163"/>
      <c r="L65" s="163"/>
      <c r="M65" s="163"/>
      <c r="N65" s="163"/>
      <c r="O65" s="36"/>
      <c r="P65" s="164"/>
    </row>
    <row r="66" spans="1:17" s="20" customFormat="1" ht="12.75" customHeight="1" x14ac:dyDescent="0.2">
      <c r="A66" s="161"/>
      <c r="B66" s="36"/>
      <c r="C66" s="162"/>
      <c r="D66" s="513" t="s">
        <v>27</v>
      </c>
      <c r="E66" s="513" t="str">
        <f>Translations!$B$128</f>
        <v>Alternatīva kontaktpersona:</v>
      </c>
      <c r="F66" s="163"/>
      <c r="G66" s="16" t="str">
        <f>Translations!$B$121</f>
        <v>Uzruna:</v>
      </c>
      <c r="H66" s="163"/>
      <c r="I66" s="739"/>
      <c r="J66" s="739"/>
      <c r="K66" s="739"/>
      <c r="L66" s="740"/>
      <c r="M66" s="163"/>
      <c r="N66" s="163"/>
      <c r="O66" s="36"/>
      <c r="P66" s="164"/>
    </row>
    <row r="67" spans="1:17" s="20" customFormat="1" ht="12.75" customHeight="1" x14ac:dyDescent="0.2">
      <c r="A67" s="161"/>
      <c r="B67" s="36"/>
      <c r="C67" s="162"/>
      <c r="D67" s="162"/>
      <c r="E67" s="136"/>
      <c r="F67" s="163"/>
      <c r="G67" s="16" t="str">
        <f>Translations!$B$122</f>
        <v>Vārds:</v>
      </c>
      <c r="H67" s="163"/>
      <c r="I67" s="739"/>
      <c r="J67" s="739"/>
      <c r="K67" s="739"/>
      <c r="L67" s="740"/>
      <c r="M67" s="163"/>
      <c r="N67" s="163"/>
      <c r="O67" s="36"/>
      <c r="P67" s="164"/>
    </row>
    <row r="68" spans="1:17" s="20" customFormat="1" ht="12.75" customHeight="1" x14ac:dyDescent="0.2">
      <c r="A68" s="161"/>
      <c r="B68" s="36"/>
      <c r="C68" s="162"/>
      <c r="D68" s="162"/>
      <c r="E68" s="136"/>
      <c r="F68" s="163"/>
      <c r="G68" s="16" t="str">
        <f>Translations!$B$123</f>
        <v>Uzvārds:</v>
      </c>
      <c r="H68" s="163"/>
      <c r="I68" s="739"/>
      <c r="J68" s="739"/>
      <c r="K68" s="739"/>
      <c r="L68" s="740"/>
      <c r="M68" s="163"/>
      <c r="N68" s="163"/>
      <c r="O68" s="36"/>
      <c r="P68" s="164"/>
    </row>
    <row r="69" spans="1:17" s="20" customFormat="1" ht="12.75" customHeight="1" x14ac:dyDescent="0.2">
      <c r="A69" s="161"/>
      <c r="B69" s="36"/>
      <c r="C69" s="162"/>
      <c r="D69" s="162"/>
      <c r="E69" s="136"/>
      <c r="F69" s="163"/>
      <c r="G69" s="16" t="str">
        <f>Translations!$B$124</f>
        <v>Amata nosaukums:</v>
      </c>
      <c r="H69" s="163"/>
      <c r="I69" s="739"/>
      <c r="J69" s="739"/>
      <c r="K69" s="739"/>
      <c r="L69" s="740"/>
      <c r="M69" s="163"/>
      <c r="N69" s="163"/>
      <c r="O69" s="36"/>
      <c r="P69" s="164"/>
    </row>
    <row r="70" spans="1:17" s="20" customFormat="1" ht="12.75" customHeight="1" x14ac:dyDescent="0.2">
      <c r="A70" s="161"/>
      <c r="B70" s="36"/>
      <c r="C70" s="162"/>
      <c r="D70" s="162"/>
      <c r="E70" s="136"/>
      <c r="F70" s="163"/>
      <c r="G70" s="16" t="str">
        <f>Translations!$B$125</f>
        <v>Organizācijas nosaukums (ja organizācija nav operators):</v>
      </c>
      <c r="H70" s="36"/>
      <c r="I70" s="163"/>
      <c r="J70" s="163"/>
      <c r="K70" s="163"/>
      <c r="L70" s="163"/>
      <c r="M70" s="163"/>
      <c r="N70" s="163"/>
      <c r="O70" s="36"/>
      <c r="P70" s="164"/>
    </row>
    <row r="71" spans="1:17" s="20" customFormat="1" ht="12.75" customHeight="1" x14ac:dyDescent="0.2">
      <c r="A71" s="161"/>
      <c r="B71" s="36"/>
      <c r="C71" s="162"/>
      <c r="D71" s="162"/>
      <c r="E71" s="136"/>
      <c r="F71" s="163"/>
      <c r="G71" s="16"/>
      <c r="H71" s="163"/>
      <c r="I71" s="739"/>
      <c r="J71" s="739"/>
      <c r="K71" s="739"/>
      <c r="L71" s="740"/>
      <c r="M71" s="163"/>
      <c r="N71" s="163"/>
      <c r="O71" s="36"/>
      <c r="P71" s="164"/>
    </row>
    <row r="72" spans="1:17" s="20" customFormat="1" ht="12.75" customHeight="1" x14ac:dyDescent="0.2">
      <c r="A72" s="161"/>
      <c r="B72" s="36"/>
      <c r="C72" s="162"/>
      <c r="D72" s="162"/>
      <c r="E72" s="136"/>
      <c r="F72" s="163"/>
      <c r="G72" s="16" t="str">
        <f>Translations!$B$126</f>
        <v>Tālr.:</v>
      </c>
      <c r="H72" s="163"/>
      <c r="I72" s="739"/>
      <c r="J72" s="739"/>
      <c r="K72" s="739"/>
      <c r="L72" s="740"/>
      <c r="M72" s="163"/>
      <c r="N72" s="163"/>
      <c r="O72" s="36"/>
      <c r="P72" s="164"/>
    </row>
    <row r="73" spans="1:17" s="20" customFormat="1" ht="12.75" customHeight="1" x14ac:dyDescent="0.2">
      <c r="A73" s="161"/>
      <c r="B73" s="36"/>
      <c r="C73" s="162"/>
      <c r="D73" s="162"/>
      <c r="E73" s="136"/>
      <c r="F73" s="163"/>
      <c r="G73" s="16" t="str">
        <f>Translations!$B$127</f>
        <v>E-pasta adrese:</v>
      </c>
      <c r="H73" s="163"/>
      <c r="I73" s="739"/>
      <c r="J73" s="739"/>
      <c r="K73" s="739"/>
      <c r="L73" s="740"/>
      <c r="M73" s="163"/>
      <c r="N73" s="163"/>
      <c r="O73" s="36"/>
      <c r="P73" s="164"/>
    </row>
    <row r="74" spans="1:17" ht="12.75" customHeight="1" x14ac:dyDescent="0.2"/>
    <row r="75" spans="1:17" ht="12.75" customHeight="1" x14ac:dyDescent="0.2">
      <c r="P75" s="245"/>
    </row>
    <row r="76" spans="1:17" s="20" customFormat="1" ht="12.75" customHeight="1" x14ac:dyDescent="0.2">
      <c r="A76" s="18"/>
      <c r="B76" s="36"/>
      <c r="C76" s="36"/>
      <c r="D76" s="737" t="str">
        <f>Translations!$B$75</f>
        <v xml:space="preserve">&lt;&lt;&lt; Lai pārietu uz nākamo lapu, klikšķiniet šeit &gt;&gt;&gt; </v>
      </c>
      <c r="E76" s="737"/>
      <c r="F76" s="737"/>
      <c r="G76" s="737"/>
      <c r="H76" s="737"/>
      <c r="I76" s="737"/>
      <c r="J76" s="737"/>
      <c r="K76" s="737"/>
      <c r="L76" s="737"/>
      <c r="M76" s="737"/>
      <c r="N76" s="737"/>
      <c r="O76" s="19"/>
      <c r="P76" s="18"/>
      <c r="Q76" s="244"/>
    </row>
    <row r="77" spans="1:17" s="20" customFormat="1" ht="12.75" customHeight="1" x14ac:dyDescent="0.2">
      <c r="A77" s="18"/>
      <c r="B77" s="36"/>
      <c r="C77" s="36"/>
      <c r="D77" s="36"/>
      <c r="E77" s="36"/>
      <c r="F77" s="36"/>
      <c r="G77" s="36"/>
      <c r="H77" s="36"/>
      <c r="I77" s="36"/>
      <c r="J77" s="36"/>
      <c r="K77" s="36"/>
      <c r="L77" s="36"/>
      <c r="M77" s="36"/>
      <c r="N77" s="36"/>
      <c r="O77" s="36"/>
      <c r="P77" s="18"/>
      <c r="Q77" s="244"/>
    </row>
    <row r="78" spans="1:17" s="20" customFormat="1" ht="12.75" hidden="1" x14ac:dyDescent="0.25">
      <c r="A78" s="22" t="s">
        <v>160</v>
      </c>
      <c r="B78" s="22" t="s">
        <v>170</v>
      </c>
      <c r="C78" s="22" t="s">
        <v>170</v>
      </c>
      <c r="D78" s="22" t="s">
        <v>170</v>
      </c>
      <c r="E78" s="22" t="s">
        <v>170</v>
      </c>
      <c r="F78" s="22" t="s">
        <v>170</v>
      </c>
      <c r="G78" s="22" t="s">
        <v>170</v>
      </c>
      <c r="H78" s="22" t="s">
        <v>170</v>
      </c>
      <c r="I78" s="22" t="s">
        <v>170</v>
      </c>
      <c r="J78" s="22" t="s">
        <v>170</v>
      </c>
      <c r="K78" s="22" t="s">
        <v>170</v>
      </c>
      <c r="L78" s="22" t="s">
        <v>170</v>
      </c>
      <c r="M78" s="22" t="s">
        <v>170</v>
      </c>
      <c r="N78" s="22" t="s">
        <v>170</v>
      </c>
      <c r="O78" s="22" t="s">
        <v>170</v>
      </c>
      <c r="P78" s="18"/>
    </row>
    <row r="79" spans="1:17" s="20" customFormat="1" hidden="1" x14ac:dyDescent="0.2">
      <c r="A79" s="22" t="s">
        <v>160</v>
      </c>
      <c r="B79" s="36"/>
      <c r="C79" s="36"/>
      <c r="D79" s="36"/>
      <c r="E79" s="36"/>
      <c r="F79" s="36"/>
      <c r="G79" s="36"/>
      <c r="H79" s="36"/>
      <c r="I79" s="36"/>
      <c r="J79" s="36"/>
      <c r="K79" s="36"/>
      <c r="L79" s="36"/>
      <c r="M79" s="36"/>
      <c r="N79" s="36"/>
      <c r="O79" s="36"/>
      <c r="P79" s="18"/>
      <c r="Q79" s="244"/>
    </row>
  </sheetData>
  <sheetProtection sheet="1" objects="1" scenarios="1" formatCells="0" formatColumns="0" formatRows="0"/>
  <mergeCells count="75">
    <mergeCell ref="D76:N76"/>
    <mergeCell ref="E34:H34"/>
    <mergeCell ref="E32:H32"/>
    <mergeCell ref="E33:H33"/>
    <mergeCell ref="I32:L32"/>
    <mergeCell ref="I33:L33"/>
    <mergeCell ref="I34:L34"/>
    <mergeCell ref="E39:N39"/>
    <mergeCell ref="E41:J41"/>
    <mergeCell ref="E35:L35"/>
    <mergeCell ref="E43:H43"/>
    <mergeCell ref="E44:H44"/>
    <mergeCell ref="I37:L37"/>
    <mergeCell ref="E36:L36"/>
    <mergeCell ref="E37:G37"/>
    <mergeCell ref="I57:L57"/>
    <mergeCell ref="D28:N28"/>
    <mergeCell ref="I22:L22"/>
    <mergeCell ref="I24:J24"/>
    <mergeCell ref="K24:L24"/>
    <mergeCell ref="E22:H22"/>
    <mergeCell ref="E24:H24"/>
    <mergeCell ref="D8:N8"/>
    <mergeCell ref="D10:N10"/>
    <mergeCell ref="D6:N6"/>
    <mergeCell ref="I26:L26"/>
    <mergeCell ref="E26:H26"/>
    <mergeCell ref="D18:N18"/>
    <mergeCell ref="D13:M13"/>
    <mergeCell ref="D14:M14"/>
    <mergeCell ref="D15:M15"/>
    <mergeCell ref="E20:H20"/>
    <mergeCell ref="I20:L20"/>
    <mergeCell ref="B2:D4"/>
    <mergeCell ref="G2:H2"/>
    <mergeCell ref="I2:J2"/>
    <mergeCell ref="K2:L2"/>
    <mergeCell ref="M2:N2"/>
    <mergeCell ref="E3:F3"/>
    <mergeCell ref="G3:H3"/>
    <mergeCell ref="I3:J3"/>
    <mergeCell ref="K3:L3"/>
    <mergeCell ref="M3:N3"/>
    <mergeCell ref="E4:F4"/>
    <mergeCell ref="G4:H4"/>
    <mergeCell ref="I4:J4"/>
    <mergeCell ref="K4:L4"/>
    <mergeCell ref="M4:N4"/>
    <mergeCell ref="I43:L43"/>
    <mergeCell ref="I44:L44"/>
    <mergeCell ref="I45:L45"/>
    <mergeCell ref="I46:L46"/>
    <mergeCell ref="I47:L47"/>
    <mergeCell ref="E45:H45"/>
    <mergeCell ref="E46:H46"/>
    <mergeCell ref="E47:H47"/>
    <mergeCell ref="E48:H48"/>
    <mergeCell ref="I69:L69"/>
    <mergeCell ref="I48:L48"/>
    <mergeCell ref="E50:N50"/>
    <mergeCell ref="D52:N52"/>
    <mergeCell ref="E54:L54"/>
    <mergeCell ref="E55:L55"/>
    <mergeCell ref="I71:L71"/>
    <mergeCell ref="I72:L72"/>
    <mergeCell ref="I73:L73"/>
    <mergeCell ref="I58:L58"/>
    <mergeCell ref="I59:L59"/>
    <mergeCell ref="I60:L60"/>
    <mergeCell ref="I62:L62"/>
    <mergeCell ref="I63:L63"/>
    <mergeCell ref="I64:L64"/>
    <mergeCell ref="I66:L66"/>
    <mergeCell ref="I67:L67"/>
    <mergeCell ref="I68:L68"/>
  </mergeCells>
  <dataValidations disablePrompts="1" count="2">
    <dataValidation type="list" allowBlank="1" showInputMessage="1" showErrorMessage="1" sqref="I48:L48 I22:L22">
      <formula1>EUconst_MSlist</formula1>
    </dataValidation>
    <dataValidation type="list" allowBlank="1" showInputMessage="1" showErrorMessage="1" sqref="D15">
      <formula1>EUconst_ConfirmAllowUseOfData</formula1>
    </dataValidation>
  </dataValidations>
  <hyperlinks>
    <hyperlink ref="G2:H2" location="JUMP_TOC_Home" display="Table of contents"/>
    <hyperlink ref="E3:F3" location="JUMP_B_I" display="JUMP_B_I"/>
    <hyperlink ref="I2:J2" location="JUMP_A_Top" display="Previous sheet"/>
    <hyperlink ref="E4:F4" location="JUMP_F_Bottom" display="End of sheet"/>
    <hyperlink ref="K2:L2" location="JUMP_C_I" display="JUMP_C_I"/>
    <hyperlink ref="D76:N76" location="JUMP_B_I" display="&lt;&lt;&lt; Click here to proceed to next sheet &gt;&gt;&gt; "/>
  </hyperlinks>
  <pageMargins left="0.7" right="0.7" top="0.78740157499999996" bottom="0.78740157499999996" header="0.3" footer="0.3"/>
  <pageSetup paperSize="9" scale="56" orientation="portrait" r:id="rId1"/>
  <colBreaks count="1" manualBreakCount="1">
    <brk id="15"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tabColor theme="9"/>
  </sheetPr>
  <dimension ref="A1:Z144"/>
  <sheetViews>
    <sheetView topLeftCell="B1" zoomScaleNormal="100" workbookViewId="0">
      <pane ySplit="4" topLeftCell="A5" activePane="bottomLeft" state="frozen"/>
      <selection sqref="A1:E4"/>
      <selection pane="bottomLeft" activeCell="B2" sqref="B2:D4"/>
    </sheetView>
  </sheetViews>
  <sheetFormatPr baseColWidth="10" defaultColWidth="11.42578125" defaultRowHeight="14.25" x14ac:dyDescent="0.2"/>
  <cols>
    <col min="1" max="1" width="5.7109375" style="164" hidden="1" customWidth="1"/>
    <col min="2" max="4" width="5.7109375" style="36" customWidth="1"/>
    <col min="5" max="14" width="12.7109375" style="36" customWidth="1"/>
    <col min="15" max="15" width="5.7109375" style="36" customWidth="1"/>
    <col min="16" max="19" width="11.42578125" style="164" hidden="1" customWidth="1"/>
    <col min="20" max="16384" width="11.42578125" style="244"/>
  </cols>
  <sheetData>
    <row r="1" spans="1:24" ht="15" hidden="1" thickBot="1" x14ac:dyDescent="0.25">
      <c r="A1" s="164" t="s">
        <v>160</v>
      </c>
      <c r="B1" s="18"/>
      <c r="C1" s="18"/>
      <c r="D1" s="18"/>
      <c r="E1" s="18"/>
      <c r="F1" s="18"/>
      <c r="G1" s="18"/>
      <c r="H1" s="18"/>
      <c r="I1" s="18"/>
      <c r="J1" s="18"/>
      <c r="K1" s="18"/>
      <c r="L1" s="18"/>
      <c r="M1" s="18"/>
      <c r="N1" s="18"/>
      <c r="O1" s="18"/>
      <c r="P1" s="164" t="s">
        <v>160</v>
      </c>
      <c r="Q1" s="164" t="s">
        <v>160</v>
      </c>
      <c r="R1" s="164" t="s">
        <v>160</v>
      </c>
      <c r="S1" s="164" t="s">
        <v>160</v>
      </c>
    </row>
    <row r="2" spans="1:24" ht="15" thickBot="1" x14ac:dyDescent="0.25">
      <c r="A2" s="18"/>
      <c r="B2" s="723" t="str">
        <f>Translations!$B$129</f>
        <v>C. 
InstDescription</v>
      </c>
      <c r="C2" s="724"/>
      <c r="D2" s="725"/>
      <c r="E2" s="297" t="str">
        <f>Translations!$B$2</f>
        <v>Navigācijas josla:</v>
      </c>
      <c r="F2" s="298"/>
      <c r="G2" s="732" t="str">
        <f>Translations!$B$18</f>
        <v>Saturs</v>
      </c>
      <c r="H2" s="646"/>
      <c r="I2" s="646" t="str">
        <f>Translations!$B$19</f>
        <v>Iepriekšējā lapa</v>
      </c>
      <c r="J2" s="646"/>
      <c r="K2" s="646" t="str">
        <f>Translations!$B$3</f>
        <v>Nākamā lapa</v>
      </c>
      <c r="L2" s="646"/>
      <c r="M2" s="646"/>
      <c r="N2" s="646"/>
      <c r="O2" s="19"/>
      <c r="P2" s="39"/>
      <c r="Q2" s="39"/>
      <c r="R2" s="39"/>
      <c r="S2" s="39"/>
    </row>
    <row r="3" spans="1:24" ht="15" thickBot="1" x14ac:dyDescent="0.25">
      <c r="A3" s="18"/>
      <c r="B3" s="726"/>
      <c r="C3" s="727"/>
      <c r="D3" s="728"/>
      <c r="E3" s="646" t="str">
        <f>Translations!$B$4</f>
        <v>Lapas sākums</v>
      </c>
      <c r="F3" s="715"/>
      <c r="G3" s="846" t="str">
        <f>Translations!$B$130</f>
        <v>Apakšiekārtu saraksts</v>
      </c>
      <c r="H3" s="847"/>
      <c r="I3" s="847" t="str">
        <f>Translations!$B$131</f>
        <v>Apraksts</v>
      </c>
      <c r="J3" s="847"/>
      <c r="K3" s="847" t="str">
        <f>Translations!$B$132</f>
        <v>Tehniskie savienojumi</v>
      </c>
      <c r="L3" s="847"/>
      <c r="M3" s="848"/>
      <c r="N3" s="848"/>
      <c r="O3" s="19"/>
    </row>
    <row r="4" spans="1:24" ht="15" thickBot="1" x14ac:dyDescent="0.25">
      <c r="A4" s="18"/>
      <c r="B4" s="729"/>
      <c r="C4" s="730"/>
      <c r="D4" s="731"/>
      <c r="E4" s="646" t="str">
        <f>Translations!$B$5</f>
        <v>Lapas beigas</v>
      </c>
      <c r="F4" s="646"/>
      <c r="G4" s="849"/>
      <c r="H4" s="850"/>
      <c r="I4" s="850"/>
      <c r="J4" s="850"/>
      <c r="K4" s="850"/>
      <c r="L4" s="850"/>
      <c r="M4" s="851"/>
      <c r="N4" s="850"/>
      <c r="O4" s="19"/>
    </row>
    <row r="5" spans="1:24" ht="12.75" customHeight="1" x14ac:dyDescent="0.2">
      <c r="A5" s="18"/>
      <c r="O5" s="19"/>
    </row>
    <row r="6" spans="1:24" ht="18" x14ac:dyDescent="0.2">
      <c r="C6" s="2" t="s">
        <v>149</v>
      </c>
      <c r="D6" s="720" t="str">
        <f>Translations!$B$133</f>
        <v>IEKĀRTAS APRAKSTS</v>
      </c>
      <c r="E6" s="720"/>
      <c r="F6" s="720"/>
      <c r="G6" s="720"/>
      <c r="H6" s="720"/>
      <c r="I6" s="720"/>
      <c r="J6" s="720"/>
      <c r="K6" s="720"/>
      <c r="L6" s="720"/>
      <c r="M6" s="720"/>
      <c r="N6" s="720"/>
      <c r="P6" s="245"/>
      <c r="Q6" s="245"/>
      <c r="R6" s="245"/>
      <c r="S6" s="245"/>
    </row>
    <row r="7" spans="1:24" ht="12.75" customHeight="1" x14ac:dyDescent="0.2"/>
    <row r="8" spans="1:24" ht="16.5" customHeight="1" x14ac:dyDescent="0.2">
      <c r="C8" s="242" t="s">
        <v>25</v>
      </c>
      <c r="D8" s="842" t="str">
        <f>Translations!$B$130</f>
        <v>Apakšiekārtu saraksts</v>
      </c>
      <c r="E8" s="842"/>
      <c r="F8" s="842"/>
      <c r="G8" s="842"/>
      <c r="H8" s="842"/>
      <c r="I8" s="842"/>
      <c r="J8" s="842"/>
      <c r="K8" s="842"/>
      <c r="L8" s="842"/>
      <c r="M8" s="842"/>
      <c r="N8" s="842"/>
      <c r="P8" s="245"/>
      <c r="Q8" s="245"/>
      <c r="R8" s="245"/>
      <c r="S8" s="245"/>
    </row>
    <row r="9" spans="1:24" ht="12.75" customHeight="1" x14ac:dyDescent="0.2"/>
    <row r="10" spans="1:24" ht="15" customHeight="1" x14ac:dyDescent="0.2">
      <c r="C10" s="137">
        <v>1</v>
      </c>
      <c r="D10" s="749" t="str">
        <f>Translations!$B$134</f>
        <v>Produkta līmeņatzīmes apakšiekārtas</v>
      </c>
      <c r="E10" s="749"/>
      <c r="F10" s="749"/>
      <c r="G10" s="749"/>
      <c r="H10" s="749"/>
      <c r="I10" s="749"/>
      <c r="J10" s="749"/>
      <c r="K10" s="749"/>
      <c r="L10" s="749"/>
      <c r="M10" s="749"/>
      <c r="N10" s="749"/>
    </row>
    <row r="11" spans="1:24" ht="5.0999999999999996" customHeight="1" x14ac:dyDescent="0.2">
      <c r="D11" s="845"/>
      <c r="E11" s="845"/>
      <c r="F11" s="845"/>
      <c r="G11" s="845"/>
      <c r="H11" s="845"/>
      <c r="I11" s="845"/>
      <c r="J11" s="845"/>
      <c r="K11" s="845"/>
      <c r="L11" s="845"/>
      <c r="M11" s="845"/>
      <c r="N11" s="845"/>
    </row>
    <row r="12" spans="1:24" s="20" customFormat="1" ht="12.75" customHeight="1" x14ac:dyDescent="0.2">
      <c r="A12" s="22"/>
      <c r="B12" s="36"/>
      <c r="C12" s="36"/>
      <c r="D12" s="36"/>
      <c r="E12" s="768" t="str">
        <f>Translations!$B$135</f>
        <v>Katram produktu veidam var izvēlēties tikai vienu apakšiekārtu. Līdzīgus produktus, kuri ietilpst vienā un tajā pašā FAR I pielikuma produkta līmeņatzīmē, agregē.</v>
      </c>
      <c r="F12" s="822"/>
      <c r="G12" s="822"/>
      <c r="H12" s="822"/>
      <c r="I12" s="822"/>
      <c r="J12" s="822"/>
      <c r="K12" s="822"/>
      <c r="L12" s="822"/>
      <c r="M12" s="822"/>
      <c r="N12" s="822"/>
      <c r="O12" s="36"/>
      <c r="P12" s="18"/>
      <c r="Q12" s="18"/>
      <c r="R12" s="18"/>
      <c r="S12" s="18"/>
      <c r="T12" s="244"/>
      <c r="U12" s="244"/>
      <c r="V12" s="244"/>
      <c r="W12" s="244"/>
      <c r="X12" s="244"/>
    </row>
    <row r="13" spans="1:24" s="20" customFormat="1" ht="12.75" customHeight="1" x14ac:dyDescent="0.2">
      <c r="A13" s="22"/>
      <c r="B13" s="36"/>
      <c r="C13" s="36"/>
      <c r="D13" s="36"/>
      <c r="E13" s="768" t="str">
        <f>Translations!$B$811</f>
        <v>Statuss “pakļautība nopietnam oglekļa emisiju pārvirzes riskam” (“OEP”) ir balstīts uz Regulu (ES) 2019/708.</v>
      </c>
      <c r="F13" s="822"/>
      <c r="G13" s="822"/>
      <c r="H13" s="822"/>
      <c r="I13" s="822"/>
      <c r="J13" s="822"/>
      <c r="K13" s="822"/>
      <c r="L13" s="822"/>
      <c r="M13" s="822"/>
      <c r="N13" s="822"/>
      <c r="O13" s="36"/>
      <c r="P13" s="18"/>
      <c r="Q13" s="18"/>
      <c r="R13" s="18"/>
      <c r="S13" s="18"/>
      <c r="T13" s="244"/>
      <c r="U13" s="244"/>
      <c r="V13" s="244"/>
      <c r="W13" s="244"/>
      <c r="X13" s="244"/>
    </row>
    <row r="14" spans="1:24" s="20" customFormat="1" ht="12.75" customHeight="1" x14ac:dyDescent="0.2">
      <c r="A14" s="22"/>
      <c r="B14" s="36"/>
      <c r="C14" s="36"/>
      <c r="D14" s="36"/>
      <c r="E14" s="768" t="str">
        <f>Translations!$B$137</f>
        <v>Katras apakšiekārtas nosaukumu var norādīt tikai vienu reizi. Pretējā gadījumā dažas šīs veidnes daļas nedarbosies pareizi.</v>
      </c>
      <c r="F14" s="822"/>
      <c r="G14" s="822"/>
      <c r="H14" s="822"/>
      <c r="I14" s="822"/>
      <c r="J14" s="822"/>
      <c r="K14" s="822"/>
      <c r="L14" s="822"/>
      <c r="M14" s="822"/>
      <c r="N14" s="822"/>
      <c r="O14" s="36"/>
      <c r="P14" s="18"/>
      <c r="Q14" s="18"/>
      <c r="R14" s="18"/>
      <c r="S14" s="18"/>
      <c r="T14" s="244"/>
      <c r="U14" s="244"/>
      <c r="V14" s="244"/>
      <c r="W14" s="244"/>
      <c r="X14" s="244"/>
    </row>
    <row r="15" spans="1:24" ht="12.75" customHeight="1" x14ac:dyDescent="0.2">
      <c r="E15" s="843" t="str">
        <f>Translations!$B$138</f>
        <v>Ir ļoti svarīgi, lai šeit ievadītie dati būtu pareizi, jo tie ietekmē visu turpmāko datu ievadi attiecībā uz apakšiekārtām.</v>
      </c>
      <c r="F15" s="844"/>
      <c r="G15" s="844"/>
      <c r="H15" s="844"/>
      <c r="I15" s="844"/>
      <c r="J15" s="844"/>
      <c r="K15" s="844"/>
      <c r="L15" s="844"/>
      <c r="M15" s="844"/>
      <c r="N15" s="844"/>
    </row>
    <row r="16" spans="1:24" ht="12.75" customHeight="1" thickBot="1" x14ac:dyDescent="0.25">
      <c r="D16" s="4" t="str">
        <f>Translations!$B$139</f>
        <v>Nr.</v>
      </c>
      <c r="E16" s="861" t="str">
        <f>Translations!$B$140</f>
        <v>Produktu veids</v>
      </c>
      <c r="F16" s="862"/>
      <c r="G16" s="862"/>
      <c r="H16" s="862"/>
      <c r="I16" s="862"/>
      <c r="J16" s="862"/>
      <c r="K16" s="863"/>
      <c r="L16" s="292" t="str">
        <f>Translations!$B$141</f>
        <v>Pakļauta OEP?</v>
      </c>
      <c r="M16" s="474" t="str">
        <f>Translations!$B$812</f>
        <v>OIM?</v>
      </c>
      <c r="P16" s="28" t="s">
        <v>104</v>
      </c>
      <c r="Q16" s="28" t="s">
        <v>105</v>
      </c>
      <c r="R16" s="28" t="str">
        <f>Translations!$B$694</f>
        <v>Vienība</v>
      </c>
      <c r="S16" s="28" t="s">
        <v>106</v>
      </c>
    </row>
    <row r="17" spans="1:24" ht="12.75" customHeight="1" x14ac:dyDescent="0.2">
      <c r="D17" s="7">
        <v>1</v>
      </c>
      <c r="E17" s="864"/>
      <c r="F17" s="865"/>
      <c r="G17" s="865"/>
      <c r="H17" s="865"/>
      <c r="I17" s="865"/>
      <c r="J17" s="865"/>
      <c r="K17" s="866"/>
      <c r="L17" s="293" t="str">
        <f t="shared" ref="L17:L26" si="0">IF(P17=Euconst_NA,Euconst_NA,INDEX(EUconst_BMlistCLstatus,MATCH(E17,EUconst_BMlistNames,0)))</f>
        <v>NA</v>
      </c>
      <c r="M17" s="488" t="str">
        <f>IF(P17=Euconst_NA,Euconst_NA,INDEX(EUconst_BMlistCBAMstatus,MATCH(E17,EUconst_BMlistNames,0)))</f>
        <v>NA</v>
      </c>
      <c r="P17" s="29" t="str">
        <f t="shared" ref="P17:P26" si="1">IF(ISBLANK($E17),Euconst_NA,INDEX(EUconst_BMlistMainNumberOfBM,MATCH($E17,EUconst_BMlistNames,0)))</f>
        <v>NA</v>
      </c>
      <c r="Q17" s="30" t="str">
        <f>IF(ISNUMBER(P17),COUNT(P17:P$17),"")</f>
        <v/>
      </c>
      <c r="R17" s="29" t="str">
        <f t="shared" ref="R17:R26" si="2">IF(P17=Euconst_NA,EUconst_Tons,INDEX(EUconst_BMlistUnits,P17))</f>
        <v>tonnas</v>
      </c>
      <c r="S17" s="30" t="str">
        <f t="shared" ref="S17:S26" si="3">IF(ISBLANK(E17),"",COUNTIF($E$17:$E$26,E17))</f>
        <v/>
      </c>
    </row>
    <row r="18" spans="1:24" ht="12.75" customHeight="1" x14ac:dyDescent="0.2">
      <c r="D18" s="6">
        <v>2</v>
      </c>
      <c r="E18" s="832"/>
      <c r="F18" s="833"/>
      <c r="G18" s="833"/>
      <c r="H18" s="833"/>
      <c r="I18" s="833"/>
      <c r="J18" s="833"/>
      <c r="K18" s="834"/>
      <c r="L18" s="294" t="str">
        <f t="shared" si="0"/>
        <v>NA</v>
      </c>
      <c r="M18" s="489" t="str">
        <f t="shared" ref="M18:M26" si="4">IF(P18=Euconst_NA,Euconst_NA,INDEX(EUconst_BMlistCBAMstatus,MATCH(E18,EUconst_BMlistNames,0)))</f>
        <v>NA</v>
      </c>
      <c r="P18" s="29" t="str">
        <f t="shared" si="1"/>
        <v>NA</v>
      </c>
      <c r="Q18" s="31" t="str">
        <f>IF(ISNUMBER(P18),COUNT(P$17:P18),"")</f>
        <v/>
      </c>
      <c r="R18" s="29" t="str">
        <f t="shared" si="2"/>
        <v>tonnas</v>
      </c>
      <c r="S18" s="31" t="str">
        <f t="shared" si="3"/>
        <v/>
      </c>
    </row>
    <row r="19" spans="1:24" ht="12.75" customHeight="1" x14ac:dyDescent="0.2">
      <c r="D19" s="6">
        <v>3</v>
      </c>
      <c r="E19" s="832"/>
      <c r="F19" s="833"/>
      <c r="G19" s="833"/>
      <c r="H19" s="833"/>
      <c r="I19" s="833"/>
      <c r="J19" s="833"/>
      <c r="K19" s="834"/>
      <c r="L19" s="294" t="str">
        <f t="shared" si="0"/>
        <v>NA</v>
      </c>
      <c r="M19" s="489" t="str">
        <f t="shared" si="4"/>
        <v>NA</v>
      </c>
      <c r="P19" s="29" t="str">
        <f t="shared" si="1"/>
        <v>NA</v>
      </c>
      <c r="Q19" s="31" t="str">
        <f>IF(ISNUMBER(P19),COUNT(P$17:P19),"")</f>
        <v/>
      </c>
      <c r="R19" s="29" t="str">
        <f t="shared" si="2"/>
        <v>tonnas</v>
      </c>
      <c r="S19" s="31" t="str">
        <f t="shared" si="3"/>
        <v/>
      </c>
    </row>
    <row r="20" spans="1:24" ht="12.75" customHeight="1" x14ac:dyDescent="0.2">
      <c r="D20" s="6">
        <v>4</v>
      </c>
      <c r="E20" s="832"/>
      <c r="F20" s="833"/>
      <c r="G20" s="833"/>
      <c r="H20" s="833"/>
      <c r="I20" s="833"/>
      <c r="J20" s="833"/>
      <c r="K20" s="834"/>
      <c r="L20" s="294" t="str">
        <f t="shared" si="0"/>
        <v>NA</v>
      </c>
      <c r="M20" s="489" t="str">
        <f t="shared" si="4"/>
        <v>NA</v>
      </c>
      <c r="P20" s="29" t="str">
        <f t="shared" si="1"/>
        <v>NA</v>
      </c>
      <c r="Q20" s="31" t="str">
        <f>IF(ISNUMBER(P20),COUNT(P$17:P20),"")</f>
        <v/>
      </c>
      <c r="R20" s="29" t="str">
        <f t="shared" si="2"/>
        <v>tonnas</v>
      </c>
      <c r="S20" s="31" t="str">
        <f t="shared" si="3"/>
        <v/>
      </c>
    </row>
    <row r="21" spans="1:24" ht="12.75" customHeight="1" x14ac:dyDescent="0.2">
      <c r="D21" s="6">
        <v>5</v>
      </c>
      <c r="E21" s="832"/>
      <c r="F21" s="833"/>
      <c r="G21" s="833"/>
      <c r="H21" s="833"/>
      <c r="I21" s="833"/>
      <c r="J21" s="833"/>
      <c r="K21" s="834"/>
      <c r="L21" s="294" t="str">
        <f t="shared" si="0"/>
        <v>NA</v>
      </c>
      <c r="M21" s="489" t="str">
        <f t="shared" si="4"/>
        <v>NA</v>
      </c>
      <c r="P21" s="29" t="str">
        <f t="shared" si="1"/>
        <v>NA</v>
      </c>
      <c r="Q21" s="31" t="str">
        <f>IF(ISNUMBER(P21),COUNT(P$17:P21),"")</f>
        <v/>
      </c>
      <c r="R21" s="29" t="str">
        <f t="shared" si="2"/>
        <v>tonnas</v>
      </c>
      <c r="S21" s="31" t="str">
        <f t="shared" si="3"/>
        <v/>
      </c>
    </row>
    <row r="22" spans="1:24" ht="12.75" customHeight="1" x14ac:dyDescent="0.2">
      <c r="D22" s="6">
        <v>6</v>
      </c>
      <c r="E22" s="832"/>
      <c r="F22" s="833"/>
      <c r="G22" s="833"/>
      <c r="H22" s="833"/>
      <c r="I22" s="833"/>
      <c r="J22" s="833"/>
      <c r="K22" s="834"/>
      <c r="L22" s="294" t="str">
        <f t="shared" si="0"/>
        <v>NA</v>
      </c>
      <c r="M22" s="489" t="str">
        <f t="shared" si="4"/>
        <v>NA</v>
      </c>
      <c r="P22" s="29" t="str">
        <f t="shared" si="1"/>
        <v>NA</v>
      </c>
      <c r="Q22" s="31" t="str">
        <f>IF(ISNUMBER(P22),COUNT(P$17:P22),"")</f>
        <v/>
      </c>
      <c r="R22" s="29" t="str">
        <f t="shared" si="2"/>
        <v>tonnas</v>
      </c>
      <c r="S22" s="31" t="str">
        <f t="shared" si="3"/>
        <v/>
      </c>
    </row>
    <row r="23" spans="1:24" ht="12.75" customHeight="1" x14ac:dyDescent="0.2">
      <c r="D23" s="6">
        <v>7</v>
      </c>
      <c r="E23" s="832"/>
      <c r="F23" s="833"/>
      <c r="G23" s="833"/>
      <c r="H23" s="833"/>
      <c r="I23" s="833"/>
      <c r="J23" s="833"/>
      <c r="K23" s="834"/>
      <c r="L23" s="294" t="str">
        <f t="shared" si="0"/>
        <v>NA</v>
      </c>
      <c r="M23" s="489" t="str">
        <f t="shared" si="4"/>
        <v>NA</v>
      </c>
      <c r="P23" s="29" t="str">
        <f t="shared" si="1"/>
        <v>NA</v>
      </c>
      <c r="Q23" s="31" t="str">
        <f>IF(ISNUMBER(P23),COUNT(P$17:P23),"")</f>
        <v/>
      </c>
      <c r="R23" s="29" t="str">
        <f t="shared" si="2"/>
        <v>tonnas</v>
      </c>
      <c r="S23" s="31" t="str">
        <f t="shared" si="3"/>
        <v/>
      </c>
    </row>
    <row r="24" spans="1:24" ht="12.75" customHeight="1" x14ac:dyDescent="0.2">
      <c r="D24" s="6">
        <v>8</v>
      </c>
      <c r="E24" s="832"/>
      <c r="F24" s="833"/>
      <c r="G24" s="833"/>
      <c r="H24" s="833"/>
      <c r="I24" s="833"/>
      <c r="J24" s="833"/>
      <c r="K24" s="834"/>
      <c r="L24" s="294" t="str">
        <f t="shared" si="0"/>
        <v>NA</v>
      </c>
      <c r="M24" s="489" t="str">
        <f t="shared" si="4"/>
        <v>NA</v>
      </c>
      <c r="P24" s="29" t="str">
        <f t="shared" si="1"/>
        <v>NA</v>
      </c>
      <c r="Q24" s="31" t="str">
        <f>IF(ISNUMBER(P24),COUNT(P$17:P24),"")</f>
        <v/>
      </c>
      <c r="R24" s="29" t="str">
        <f t="shared" si="2"/>
        <v>tonnas</v>
      </c>
      <c r="S24" s="31" t="str">
        <f t="shared" si="3"/>
        <v/>
      </c>
    </row>
    <row r="25" spans="1:24" ht="12.75" customHeight="1" x14ac:dyDescent="0.2">
      <c r="D25" s="6">
        <v>9</v>
      </c>
      <c r="E25" s="832"/>
      <c r="F25" s="833"/>
      <c r="G25" s="833"/>
      <c r="H25" s="833"/>
      <c r="I25" s="833"/>
      <c r="J25" s="833"/>
      <c r="K25" s="834"/>
      <c r="L25" s="294" t="str">
        <f t="shared" si="0"/>
        <v>NA</v>
      </c>
      <c r="M25" s="489" t="str">
        <f t="shared" si="4"/>
        <v>NA</v>
      </c>
      <c r="P25" s="29" t="str">
        <f t="shared" si="1"/>
        <v>NA</v>
      </c>
      <c r="Q25" s="31" t="str">
        <f>IF(ISNUMBER(P25),COUNT(P$17:P25),"")</f>
        <v/>
      </c>
      <c r="R25" s="29" t="str">
        <f t="shared" si="2"/>
        <v>tonnas</v>
      </c>
      <c r="S25" s="31" t="str">
        <f t="shared" si="3"/>
        <v/>
      </c>
    </row>
    <row r="26" spans="1:24" ht="12.75" customHeight="1" thickBot="1" x14ac:dyDescent="0.25">
      <c r="D26" s="3">
        <v>10</v>
      </c>
      <c r="E26" s="835"/>
      <c r="F26" s="836"/>
      <c r="G26" s="836"/>
      <c r="H26" s="836"/>
      <c r="I26" s="836"/>
      <c r="J26" s="836"/>
      <c r="K26" s="837"/>
      <c r="L26" s="295" t="str">
        <f t="shared" si="0"/>
        <v>NA</v>
      </c>
      <c r="M26" s="490" t="str">
        <f t="shared" si="4"/>
        <v>NA</v>
      </c>
      <c r="P26" s="29" t="str">
        <f t="shared" si="1"/>
        <v>NA</v>
      </c>
      <c r="Q26" s="32" t="str">
        <f>IF(ISNUMBER(P26),COUNT(P$17:P26),"")</f>
        <v/>
      </c>
      <c r="R26" s="29" t="str">
        <f t="shared" si="2"/>
        <v>tonnas</v>
      </c>
      <c r="S26" s="32" t="str">
        <f t="shared" si="3"/>
        <v/>
      </c>
    </row>
    <row r="27" spans="1:24" ht="12.75" customHeight="1" x14ac:dyDescent="0.2">
      <c r="P27" s="246"/>
      <c r="Q27" s="246"/>
      <c r="R27" s="246"/>
      <c r="S27" s="246"/>
    </row>
    <row r="28" spans="1:24" ht="15" customHeight="1" x14ac:dyDescent="0.2">
      <c r="C28" s="137">
        <v>2</v>
      </c>
      <c r="D28" s="749" t="str">
        <f>Translations!$B$142</f>
        <v>Apakšiekārtas ar alternatīvajām pieejām</v>
      </c>
      <c r="E28" s="749"/>
      <c r="F28" s="749"/>
      <c r="G28" s="749"/>
      <c r="H28" s="749"/>
      <c r="I28" s="749"/>
      <c r="J28" s="749"/>
      <c r="K28" s="749"/>
      <c r="L28" s="749"/>
      <c r="M28" s="749"/>
      <c r="N28" s="749"/>
    </row>
    <row r="29" spans="1:24" ht="5.0999999999999996" customHeight="1" x14ac:dyDescent="0.2">
      <c r="D29" s="845"/>
      <c r="E29" s="845"/>
      <c r="F29" s="845"/>
      <c r="G29" s="845"/>
      <c r="H29" s="845"/>
      <c r="I29" s="845"/>
      <c r="J29" s="845"/>
      <c r="K29" s="845"/>
      <c r="L29" s="845"/>
      <c r="M29" s="845"/>
      <c r="N29" s="845"/>
    </row>
    <row r="30" spans="1:24" s="20" customFormat="1" ht="25.5" customHeight="1" x14ac:dyDescent="0.2">
      <c r="A30" s="22"/>
      <c r="B30" s="36"/>
      <c r="C30" s="36"/>
      <c r="D30" s="36"/>
      <c r="E30" s="768" t="str">
        <f>Translations!$B$813</f>
        <v>Katrai alternatīvajai pieejai var būt maksimāli trīs apakšiekārtas — apakšiekārta, kas pakļauta ievērojamam oglekļa emisiju pārvirzes riskam (sadalīta “OIM” un “bez OIM”), un apakšiekārta, kas šādam riskam pakļauta nav.</v>
      </c>
      <c r="F30" s="822"/>
      <c r="G30" s="822"/>
      <c r="H30" s="822"/>
      <c r="I30" s="822"/>
      <c r="J30" s="822"/>
      <c r="K30" s="822"/>
      <c r="L30" s="822"/>
      <c r="M30" s="822"/>
      <c r="N30" s="822"/>
      <c r="O30" s="36"/>
      <c r="P30" s="164"/>
      <c r="Q30" s="164"/>
      <c r="R30" s="164"/>
      <c r="S30" s="18"/>
      <c r="T30" s="244"/>
      <c r="U30" s="244"/>
      <c r="V30" s="244"/>
      <c r="W30" s="244"/>
      <c r="X30" s="244"/>
    </row>
    <row r="31" spans="1:24" s="20" customFormat="1" ht="12.75" customHeight="1" x14ac:dyDescent="0.2">
      <c r="A31" s="22"/>
      <c r="B31" s="36"/>
      <c r="C31" s="36"/>
      <c r="D31" s="36"/>
      <c r="E31" s="768" t="str">
        <f>Translations!$B$814</f>
        <v>Šim noteikumam ir izņēmums: izmērāma siltuma gadījumā nosaka ceturto apakšiekārtu centralizētajai siltumapgādei.</v>
      </c>
      <c r="F31" s="822"/>
      <c r="G31" s="822"/>
      <c r="H31" s="822"/>
      <c r="I31" s="822"/>
      <c r="J31" s="822"/>
      <c r="K31" s="822"/>
      <c r="L31" s="822"/>
      <c r="M31" s="822"/>
      <c r="N31" s="822"/>
      <c r="O31" s="36"/>
      <c r="P31" s="164"/>
      <c r="Q31" s="164"/>
      <c r="R31" s="164"/>
      <c r="S31" s="18"/>
      <c r="T31" s="244"/>
      <c r="U31" s="244"/>
      <c r="V31" s="244"/>
      <c r="W31" s="244"/>
      <c r="X31" s="244"/>
    </row>
    <row r="32" spans="1:24" s="20" customFormat="1" ht="12.75" customHeight="1" x14ac:dyDescent="0.2">
      <c r="A32" s="22"/>
      <c r="B32" s="36"/>
      <c r="C32" s="36"/>
      <c r="D32" s="36"/>
      <c r="E32" s="768" t="str">
        <f>Translations!$B$815</f>
        <v>Apakšiekārtas OIM statuss ir atkarīgs no tā, vai saražoto preču KN kodi ir norādīti Regulas (ES) 2023/956 I pielikumā.</v>
      </c>
      <c r="F32" s="822"/>
      <c r="G32" s="822"/>
      <c r="H32" s="822"/>
      <c r="I32" s="822"/>
      <c r="J32" s="822"/>
      <c r="K32" s="822"/>
      <c r="L32" s="822"/>
      <c r="M32" s="822"/>
      <c r="N32" s="822"/>
      <c r="O32" s="36"/>
      <c r="P32" s="164"/>
      <c r="Q32" s="164"/>
      <c r="R32" s="164"/>
      <c r="S32" s="18"/>
      <c r="T32" s="244"/>
      <c r="U32" s="244"/>
      <c r="V32" s="244"/>
      <c r="W32" s="244"/>
      <c r="X32" s="244"/>
    </row>
    <row r="33" spans="1:24" s="20" customFormat="1" ht="12.75" customHeight="1" x14ac:dyDescent="0.2">
      <c r="A33" s="22"/>
      <c r="B33" s="36"/>
      <c r="C33" s="36"/>
      <c r="D33" s="36"/>
      <c r="E33" s="840" t="str">
        <f>Translations!$B$145</f>
        <v>Par katra veida apakšiekārtu norādiet, vai tā jūsu iekārtai ir relevanta vai ne. Neatstājiet dzeltenos laukus neaizpildītus.</v>
      </c>
      <c r="F33" s="841"/>
      <c r="G33" s="841"/>
      <c r="H33" s="841"/>
      <c r="I33" s="841"/>
      <c r="J33" s="841"/>
      <c r="K33" s="841"/>
      <c r="L33" s="841"/>
      <c r="M33" s="841"/>
      <c r="N33" s="841"/>
      <c r="O33" s="36"/>
      <c r="P33" s="164"/>
      <c r="Q33" s="164"/>
      <c r="R33" s="164"/>
      <c r="S33" s="18"/>
      <c r="T33" s="244"/>
      <c r="U33" s="244"/>
      <c r="V33" s="244"/>
      <c r="W33" s="244"/>
      <c r="X33" s="244"/>
    </row>
    <row r="34" spans="1:24" ht="12.75" customHeight="1" x14ac:dyDescent="0.2">
      <c r="C34" s="158"/>
      <c r="D34" s="158"/>
      <c r="E34" s="843" t="str">
        <f>Translations!$B$138</f>
        <v>Ir ļoti svarīgi, lai šeit ievadītie dati būtu pareizi, jo tie ietekmē visu turpmāko datu ievadi attiecībā uz apakšiekārtām.</v>
      </c>
      <c r="F34" s="844"/>
      <c r="G34" s="844"/>
      <c r="H34" s="844"/>
      <c r="I34" s="844"/>
      <c r="J34" s="844"/>
      <c r="K34" s="844"/>
      <c r="L34" s="844"/>
      <c r="M34" s="844"/>
      <c r="N34" s="844"/>
      <c r="S34" s="246"/>
    </row>
    <row r="35" spans="1:24" ht="12.75" customHeight="1" thickBot="1" x14ac:dyDescent="0.25">
      <c r="C35" s="14"/>
      <c r="D35" s="8" t="str">
        <f>Translations!$B$139</f>
        <v>Nr.</v>
      </c>
      <c r="E35" s="852" t="str">
        <f>Translations!$B$148</f>
        <v>Apakšiekārtas veids</v>
      </c>
      <c r="F35" s="853"/>
      <c r="G35" s="853"/>
      <c r="H35" s="853"/>
      <c r="I35" s="853"/>
      <c r="J35" s="854"/>
      <c r="K35" s="26" t="str">
        <f>Translations!$B$149</f>
        <v>Relevanta?</v>
      </c>
      <c r="L35" s="517" t="str">
        <f>Translations!$B$141</f>
        <v>Pakļauta OEP?</v>
      </c>
      <c r="M35" s="292" t="str">
        <f>Translations!$B$812</f>
        <v>OIM?</v>
      </c>
      <c r="N35" s="14"/>
      <c r="P35" s="29" t="s">
        <v>104</v>
      </c>
      <c r="Q35" s="29" t="s">
        <v>105</v>
      </c>
      <c r="R35" s="29" t="str">
        <f>Translations!$B$694</f>
        <v>Vienība</v>
      </c>
      <c r="S35" s="247"/>
    </row>
    <row r="36" spans="1:24" ht="12.75" customHeight="1" x14ac:dyDescent="0.2">
      <c r="C36" s="14"/>
      <c r="D36" s="475">
        <v>11</v>
      </c>
      <c r="E36" s="855" t="str">
        <f t="shared" ref="E36:E45" si="5">INDEX(EUconst_FallBackListNames,D36-10)</f>
        <v>Siltuma līmeņatzīmes apakšiekārta, OEP | bez OIM)</v>
      </c>
      <c r="F36" s="856"/>
      <c r="G36" s="856"/>
      <c r="H36" s="856"/>
      <c r="I36" s="856"/>
      <c r="J36" s="857"/>
      <c r="K36" s="222"/>
      <c r="L36" s="289" t="b">
        <f t="shared" ref="L36:L45" si="6">INDEX(EUconst_FallBackListCLstatus,MATCH($E36,EUconst_FallBackListNames,0))</f>
        <v>1</v>
      </c>
      <c r="M36" s="289" t="b">
        <f t="shared" ref="M36:M45" si="7">INDEX(EUconst_FallBackListCBAMstatus,MATCH($E36,EUconst_FallBackListNames,0))</f>
        <v>0</v>
      </c>
      <c r="N36" s="9"/>
      <c r="P36" s="33" t="str">
        <f t="shared" ref="P36:P45" si="8">IF(ISBLANK($K36),Euconst_NA,IF($K36,INDEX(EUconst_FallBackListNumber,MATCH($E36,EUconst_FallBackListNames,0)),Euconst_NA))</f>
        <v>NA</v>
      </c>
      <c r="Q36" s="33" t="str">
        <f>IF(ISNUMBER(P36),COUNT(P36:P$36)+MAX($Q$17:$Q$26),"")</f>
        <v/>
      </c>
      <c r="R36" s="33" t="str">
        <f t="shared" ref="R36:R45" si="9">INDEX(EUconst_FallBackListUnits,MATCH($E36,EUconst_FallBackListNames,0))</f>
        <v>TJ</v>
      </c>
      <c r="S36" s="247"/>
    </row>
    <row r="37" spans="1:24" ht="12.75" customHeight="1" x14ac:dyDescent="0.2">
      <c r="C37" s="14"/>
      <c r="D37" s="476">
        <f t="shared" ref="D37:D44" si="10">D36+1</f>
        <v>12</v>
      </c>
      <c r="E37" s="858" t="str">
        <f t="shared" si="5"/>
        <v>Siltuma līmeņatzīmes apakšiekārta (bez OEP | bez OIM)</v>
      </c>
      <c r="F37" s="859"/>
      <c r="G37" s="859"/>
      <c r="H37" s="859"/>
      <c r="I37" s="859"/>
      <c r="J37" s="860"/>
      <c r="K37" s="223"/>
      <c r="L37" s="290" t="b">
        <f t="shared" si="6"/>
        <v>0</v>
      </c>
      <c r="M37" s="290" t="b">
        <f t="shared" si="7"/>
        <v>0</v>
      </c>
      <c r="N37" s="9"/>
      <c r="P37" s="31" t="str">
        <f t="shared" si="8"/>
        <v>NA</v>
      </c>
      <c r="Q37" s="31" t="str">
        <f>IF(ISNUMBER(P37),COUNT(P$36:P37)+MAX($Q$17:$Q$26),"")</f>
        <v/>
      </c>
      <c r="R37" s="31" t="str">
        <f t="shared" si="9"/>
        <v>TJ</v>
      </c>
      <c r="S37" s="247"/>
    </row>
    <row r="38" spans="1:24" ht="12.75" customHeight="1" x14ac:dyDescent="0.2">
      <c r="C38" s="14"/>
      <c r="D38" s="476">
        <f t="shared" si="10"/>
        <v>13</v>
      </c>
      <c r="E38" s="858" t="str">
        <f>INDEX(EUconst_FallBackListNames,D38-10)</f>
        <v>Siltuma līmeņatzīmes apakšiekārta, OEP | OIM)</v>
      </c>
      <c r="F38" s="859"/>
      <c r="G38" s="859"/>
      <c r="H38" s="859"/>
      <c r="I38" s="859"/>
      <c r="J38" s="860"/>
      <c r="K38" s="223"/>
      <c r="L38" s="290" t="b">
        <f t="shared" si="6"/>
        <v>1</v>
      </c>
      <c r="M38" s="290" t="b">
        <f t="shared" si="7"/>
        <v>1</v>
      </c>
      <c r="N38" s="9"/>
      <c r="P38" s="31" t="str">
        <f t="shared" si="8"/>
        <v>NA</v>
      </c>
      <c r="Q38" s="31" t="str">
        <f>IF(ISNUMBER(P38),COUNT(P$36:P38)+MAX($Q$17:$Q$26),"")</f>
        <v/>
      </c>
      <c r="R38" s="31" t="str">
        <f t="shared" si="9"/>
        <v>TJ</v>
      </c>
      <c r="S38" s="247"/>
    </row>
    <row r="39" spans="1:24" ht="12.75" customHeight="1" x14ac:dyDescent="0.2">
      <c r="C39" s="14"/>
      <c r="D39" s="476">
        <f t="shared" si="10"/>
        <v>14</v>
      </c>
      <c r="E39" s="858" t="str">
        <f t="shared" si="5"/>
        <v>Centralizētās siltumapgādes apakšiekārta</v>
      </c>
      <c r="F39" s="859"/>
      <c r="G39" s="859"/>
      <c r="H39" s="859"/>
      <c r="I39" s="859"/>
      <c r="J39" s="860"/>
      <c r="K39" s="223"/>
      <c r="L39" s="290" t="b">
        <f t="shared" si="6"/>
        <v>0</v>
      </c>
      <c r="M39" s="290" t="b">
        <f t="shared" si="7"/>
        <v>0</v>
      </c>
      <c r="N39" s="9"/>
      <c r="P39" s="31" t="str">
        <f t="shared" si="8"/>
        <v>NA</v>
      </c>
      <c r="Q39" s="31" t="str">
        <f>IF(ISNUMBER(P39),COUNT(P$36:P39)+MAX($Q$17:$Q$26),"")</f>
        <v/>
      </c>
      <c r="R39" s="31" t="str">
        <f t="shared" si="9"/>
        <v>TJ</v>
      </c>
      <c r="S39" s="247"/>
    </row>
    <row r="40" spans="1:24" ht="12.75" customHeight="1" x14ac:dyDescent="0.2">
      <c r="C40" s="14"/>
      <c r="D40" s="476">
        <f t="shared" si="10"/>
        <v>15</v>
      </c>
      <c r="E40" s="858" t="str">
        <f t="shared" si="5"/>
        <v>Kurināmā līmeņatzīmes apakšiekārta (OEP | bez OIM)</v>
      </c>
      <c r="F40" s="859"/>
      <c r="G40" s="859"/>
      <c r="H40" s="859"/>
      <c r="I40" s="859"/>
      <c r="J40" s="860"/>
      <c r="K40" s="223"/>
      <c r="L40" s="290" t="b">
        <f t="shared" si="6"/>
        <v>1</v>
      </c>
      <c r="M40" s="290" t="b">
        <f t="shared" si="7"/>
        <v>0</v>
      </c>
      <c r="N40" s="9"/>
      <c r="P40" s="31" t="str">
        <f t="shared" si="8"/>
        <v>NA</v>
      </c>
      <c r="Q40" s="31" t="str">
        <f>IF(ISNUMBER(P40),COUNT(P$36:P40)+MAX($Q$17:$Q$26),"")</f>
        <v/>
      </c>
      <c r="R40" s="31" t="str">
        <f t="shared" si="9"/>
        <v>TJ</v>
      </c>
      <c r="S40" s="247"/>
    </row>
    <row r="41" spans="1:24" ht="12.75" customHeight="1" x14ac:dyDescent="0.2">
      <c r="C41" s="14"/>
      <c r="D41" s="476">
        <f t="shared" si="10"/>
        <v>16</v>
      </c>
      <c r="E41" s="858" t="str">
        <f t="shared" si="5"/>
        <v>Kurināmā līmeņatzīmes apakšiekārta (bez OEP | bez OIM)</v>
      </c>
      <c r="F41" s="859"/>
      <c r="G41" s="859"/>
      <c r="H41" s="859"/>
      <c r="I41" s="859"/>
      <c r="J41" s="860"/>
      <c r="K41" s="223"/>
      <c r="L41" s="290" t="b">
        <f t="shared" si="6"/>
        <v>0</v>
      </c>
      <c r="M41" s="290" t="b">
        <f t="shared" si="7"/>
        <v>0</v>
      </c>
      <c r="N41" s="9"/>
      <c r="P41" s="31" t="str">
        <f t="shared" si="8"/>
        <v>NA</v>
      </c>
      <c r="Q41" s="31" t="str">
        <f>IF(ISNUMBER(P41),COUNT(P$36:P41)+MAX($Q$17:$Q$26),"")</f>
        <v/>
      </c>
      <c r="R41" s="31" t="str">
        <f t="shared" si="9"/>
        <v>TJ</v>
      </c>
      <c r="S41" s="247"/>
    </row>
    <row r="42" spans="1:24" ht="12.75" customHeight="1" x14ac:dyDescent="0.2">
      <c r="C42" s="14"/>
      <c r="D42" s="476">
        <f t="shared" si="10"/>
        <v>17</v>
      </c>
      <c r="E42" s="858" t="str">
        <f>INDEX(EUconst_FallBackListNames,D42-10)</f>
        <v>Kurināmā līmeņatzīmes apakšiekārta (OEP | OIM)</v>
      </c>
      <c r="F42" s="859"/>
      <c r="G42" s="859"/>
      <c r="H42" s="859"/>
      <c r="I42" s="859"/>
      <c r="J42" s="859"/>
      <c r="K42" s="479"/>
      <c r="L42" s="472" t="b">
        <f t="shared" si="6"/>
        <v>0</v>
      </c>
      <c r="M42" s="290" t="b">
        <f t="shared" si="7"/>
        <v>1</v>
      </c>
      <c r="N42" s="9"/>
      <c r="P42" s="31" t="str">
        <f t="shared" si="8"/>
        <v>NA</v>
      </c>
      <c r="Q42" s="31" t="str">
        <f>IF(ISNUMBER(P42),COUNT(P$36:P42)+MAX($Q$17:$Q$26),"")</f>
        <v/>
      </c>
      <c r="R42" s="31" t="str">
        <f t="shared" si="9"/>
        <v>TJ</v>
      </c>
      <c r="S42" s="247"/>
    </row>
    <row r="43" spans="1:24" ht="12.75" customHeight="1" x14ac:dyDescent="0.2">
      <c r="C43" s="14"/>
      <c r="D43" s="476">
        <f t="shared" si="10"/>
        <v>18</v>
      </c>
      <c r="E43" s="858" t="str">
        <f>INDEX(EUconst_FallBackListNames,D43-10)</f>
        <v>Procesa emisiju apakšiekārta (OEP | bez OIM)</v>
      </c>
      <c r="F43" s="859"/>
      <c r="G43" s="859"/>
      <c r="H43" s="859"/>
      <c r="I43" s="859"/>
      <c r="J43" s="859"/>
      <c r="K43" s="479"/>
      <c r="L43" s="472" t="b">
        <f t="shared" si="6"/>
        <v>1</v>
      </c>
      <c r="M43" s="478" t="b">
        <f t="shared" si="7"/>
        <v>0</v>
      </c>
      <c r="N43" s="9"/>
      <c r="P43" s="31" t="str">
        <f t="shared" si="8"/>
        <v>NA</v>
      </c>
      <c r="Q43" s="31" t="str">
        <f>IF(ISNUMBER(P43),COUNT(P$36:P43)+MAX($Q$17:$Q$26),"")</f>
        <v/>
      </c>
      <c r="R43" s="31" t="str">
        <f t="shared" si="9"/>
        <v>t CO2e</v>
      </c>
      <c r="S43" s="247"/>
    </row>
    <row r="44" spans="1:24" ht="12.75" customHeight="1" x14ac:dyDescent="0.2">
      <c r="C44" s="14"/>
      <c r="D44" s="476">
        <f t="shared" si="10"/>
        <v>19</v>
      </c>
      <c r="E44" s="858" t="str">
        <f>INDEX(EUconst_FallBackListNames,D44-10)</f>
        <v>Procesa emisiju apakšiekārta (bez OEP | bez OIM)</v>
      </c>
      <c r="F44" s="859"/>
      <c r="G44" s="859"/>
      <c r="H44" s="859"/>
      <c r="I44" s="859"/>
      <c r="J44" s="859"/>
      <c r="K44" s="479"/>
      <c r="L44" s="472" t="b">
        <f t="shared" si="6"/>
        <v>0</v>
      </c>
      <c r="M44" s="478" t="b">
        <f t="shared" si="7"/>
        <v>0</v>
      </c>
      <c r="N44" s="9"/>
      <c r="P44" s="31" t="str">
        <f t="shared" si="8"/>
        <v>NA</v>
      </c>
      <c r="Q44" s="31" t="str">
        <f>IF(ISNUMBER(P44),COUNT(P$36:P44)+MAX($Q$17:$Q$26),"")</f>
        <v/>
      </c>
      <c r="R44" s="31" t="str">
        <f t="shared" si="9"/>
        <v>t CO2e</v>
      </c>
      <c r="S44" s="247"/>
    </row>
    <row r="45" spans="1:24" ht="12.75" customHeight="1" thickBot="1" x14ac:dyDescent="0.25">
      <c r="C45" s="14"/>
      <c r="D45" s="477">
        <v>20</v>
      </c>
      <c r="E45" s="868" t="str">
        <f t="shared" si="5"/>
        <v>Procesa emisiju apakšiekārta (OEP | OIM)</v>
      </c>
      <c r="F45" s="869"/>
      <c r="G45" s="869"/>
      <c r="H45" s="869"/>
      <c r="I45" s="869"/>
      <c r="J45" s="869"/>
      <c r="K45" s="480"/>
      <c r="L45" s="473" t="b">
        <f t="shared" si="6"/>
        <v>0</v>
      </c>
      <c r="M45" s="291" t="b">
        <f t="shared" si="7"/>
        <v>1</v>
      </c>
      <c r="N45" s="9"/>
      <c r="P45" s="32" t="str">
        <f t="shared" si="8"/>
        <v>NA</v>
      </c>
      <c r="Q45" s="32" t="str">
        <f>IF(ISNUMBER(P45),COUNT(P$36:P45)+MAX($Q$17:$Q$26),"")</f>
        <v/>
      </c>
      <c r="R45" s="32" t="str">
        <f t="shared" si="9"/>
        <v>t CO2e</v>
      </c>
      <c r="S45" s="247"/>
    </row>
    <row r="46" spans="1:24" ht="12.75" customHeight="1" x14ac:dyDescent="0.2"/>
    <row r="47" spans="1:24" ht="16.5" customHeight="1" x14ac:dyDescent="0.2">
      <c r="C47" s="242" t="s">
        <v>102</v>
      </c>
      <c r="D47" s="842" t="str">
        <f>Translations!$B$150</f>
        <v>Iekārtas apraksts</v>
      </c>
      <c r="E47" s="842"/>
      <c r="F47" s="842"/>
      <c r="G47" s="842"/>
      <c r="H47" s="842"/>
      <c r="I47" s="842"/>
      <c r="J47" s="842"/>
      <c r="K47" s="842"/>
      <c r="L47" s="842"/>
      <c r="M47" s="842"/>
      <c r="N47" s="842"/>
      <c r="P47" s="245"/>
      <c r="Q47" s="245"/>
      <c r="R47" s="245"/>
      <c r="S47" s="245"/>
    </row>
    <row r="48" spans="1:24" ht="12.75" customHeight="1" x14ac:dyDescent="0.2">
      <c r="D48" s="520"/>
      <c r="E48" s="520"/>
      <c r="F48" s="520"/>
      <c r="G48" s="520"/>
      <c r="H48" s="520"/>
      <c r="I48" s="520"/>
      <c r="J48" s="520"/>
      <c r="K48" s="520"/>
      <c r="L48" s="520"/>
      <c r="M48" s="520"/>
      <c r="N48" s="520"/>
    </row>
    <row r="49" spans="1:19" ht="12.75" customHeight="1" x14ac:dyDescent="0.2">
      <c r="D49" s="524" t="s">
        <v>26</v>
      </c>
      <c r="E49" s="838" t="str">
        <f>Translations!$B$151</f>
        <v>Iekārtas apraksts, kurā norādīti arī galvenie procesi</v>
      </c>
      <c r="F49" s="838"/>
      <c r="G49" s="838"/>
      <c r="H49" s="838"/>
      <c r="I49" s="838"/>
      <c r="J49" s="838"/>
      <c r="K49" s="838"/>
      <c r="L49" s="838"/>
      <c r="M49" s="838"/>
      <c r="N49" s="838"/>
    </row>
    <row r="50" spans="1:19" ht="25.5" customHeight="1" x14ac:dyDescent="0.2">
      <c r="E50" s="839" t="str">
        <f>Translations!$B$152</f>
        <v xml:space="preserve">Ja FAR IV pielikuma 1. punkta c) apakšpunktam atbilstošajam aprakstam ar šeit atvēlēto vietu nepietiek, pievienojiet to atsevišķā datnē (un tad šeit atsaucei norādiet tās precīzu nosaukumu). </v>
      </c>
      <c r="F50" s="839"/>
      <c r="G50" s="839"/>
      <c r="H50" s="839"/>
      <c r="I50" s="839"/>
      <c r="J50" s="839"/>
      <c r="K50" s="839"/>
      <c r="L50" s="839"/>
      <c r="M50" s="839"/>
      <c r="N50" s="839"/>
    </row>
    <row r="51" spans="1:19" ht="50.1" customHeight="1" x14ac:dyDescent="0.2">
      <c r="E51" s="829"/>
      <c r="F51" s="830"/>
      <c r="G51" s="830"/>
      <c r="H51" s="830"/>
      <c r="I51" s="830"/>
      <c r="J51" s="830"/>
      <c r="K51" s="830"/>
      <c r="L51" s="830"/>
      <c r="M51" s="830"/>
      <c r="N51" s="831"/>
    </row>
    <row r="52" spans="1:19" ht="50.1" customHeight="1" x14ac:dyDescent="0.2">
      <c r="E52" s="826"/>
      <c r="F52" s="827"/>
      <c r="G52" s="827"/>
      <c r="H52" s="827"/>
      <c r="I52" s="827"/>
      <c r="J52" s="827"/>
      <c r="K52" s="827"/>
      <c r="L52" s="827"/>
      <c r="M52" s="827"/>
      <c r="N52" s="828"/>
    </row>
    <row r="53" spans="1:19" ht="50.1" customHeight="1" x14ac:dyDescent="0.2">
      <c r="E53" s="823"/>
      <c r="F53" s="824"/>
      <c r="G53" s="824"/>
      <c r="H53" s="824"/>
      <c r="I53" s="824"/>
      <c r="J53" s="824"/>
      <c r="K53" s="824"/>
      <c r="L53" s="824"/>
      <c r="M53" s="824"/>
      <c r="N53" s="825"/>
    </row>
    <row r="54" spans="1:19" s="249" customFormat="1" ht="12.75" customHeight="1" x14ac:dyDescent="0.2">
      <c r="A54" s="248"/>
      <c r="B54" s="12"/>
      <c r="C54" s="12"/>
      <c r="D54" s="12"/>
      <c r="E54" s="867"/>
      <c r="F54" s="867"/>
      <c r="G54" s="867"/>
      <c r="H54" s="867"/>
      <c r="I54" s="867"/>
      <c r="J54" s="867"/>
      <c r="K54" s="867"/>
      <c r="L54" s="867"/>
      <c r="M54" s="867"/>
      <c r="N54" s="867"/>
      <c r="O54" s="36"/>
      <c r="P54" s="248"/>
      <c r="Q54" s="248"/>
      <c r="R54" s="248"/>
      <c r="S54" s="248"/>
    </row>
    <row r="55" spans="1:19" s="249" customFormat="1" ht="12.75" customHeight="1" x14ac:dyDescent="0.2">
      <c r="A55" s="248"/>
      <c r="B55" s="12"/>
      <c r="C55" s="12"/>
      <c r="D55" s="524" t="s">
        <v>27</v>
      </c>
      <c r="E55" s="801" t="str">
        <f>Translations!$B$153</f>
        <v>Atsauce uz jaunāko apstiprināto monitoringa plānu:</v>
      </c>
      <c r="F55" s="801"/>
      <c r="G55" s="801"/>
      <c r="H55" s="801"/>
      <c r="I55" s="801"/>
      <c r="J55" s="818"/>
      <c r="K55" s="819"/>
      <c r="L55" s="819"/>
      <c r="M55" s="819"/>
      <c r="N55" s="820"/>
      <c r="O55" s="36"/>
      <c r="P55" s="248"/>
      <c r="Q55" s="248"/>
      <c r="R55" s="248"/>
      <c r="S55" s="248"/>
    </row>
    <row r="56" spans="1:19" s="249" customFormat="1" ht="12.75" customHeight="1" x14ac:dyDescent="0.2">
      <c r="A56" s="248"/>
      <c r="B56" s="12"/>
      <c r="C56" s="12"/>
      <c r="D56" s="12"/>
      <c r="E56" s="821" t="str">
        <f>Translations!$B$154</f>
        <v>Sniedziet atsauci uz MZR atbilstīgu monitoringa plānu, kurā norādīti visi emisijas avoti, kā prasīts FAR VI pielikuma 1. punkta c) apakšpunktā.</v>
      </c>
      <c r="F56" s="821"/>
      <c r="G56" s="821"/>
      <c r="H56" s="821"/>
      <c r="I56" s="821"/>
      <c r="J56" s="821"/>
      <c r="K56" s="821"/>
      <c r="L56" s="821"/>
      <c r="M56" s="821"/>
      <c r="N56" s="821"/>
      <c r="O56" s="36"/>
      <c r="P56" s="248"/>
      <c r="Q56" s="248"/>
      <c r="R56" s="248"/>
      <c r="S56" s="248"/>
    </row>
    <row r="57" spans="1:19" s="249" customFormat="1" ht="5.0999999999999996" customHeight="1" x14ac:dyDescent="0.2">
      <c r="A57" s="248"/>
      <c r="B57" s="12"/>
      <c r="C57" s="12"/>
      <c r="D57" s="12"/>
      <c r="E57" s="525"/>
      <c r="F57" s="525"/>
      <c r="G57" s="525"/>
      <c r="H57" s="525"/>
      <c r="I57" s="525"/>
      <c r="J57" s="525"/>
      <c r="K57" s="525"/>
      <c r="L57" s="525"/>
      <c r="M57" s="525"/>
      <c r="N57" s="525"/>
      <c r="O57" s="36"/>
      <c r="P57" s="248"/>
      <c r="Q57" s="248"/>
      <c r="R57" s="248"/>
      <c r="S57" s="248"/>
    </row>
    <row r="58" spans="1:19" s="249" customFormat="1" ht="12.75" customHeight="1" x14ac:dyDescent="0.2">
      <c r="A58" s="248"/>
      <c r="B58" s="12"/>
      <c r="C58" s="12"/>
      <c r="D58" s="524" t="s">
        <v>28</v>
      </c>
      <c r="E58" s="801" t="str">
        <f>Translations!$B$155</f>
        <v>Atsauce uz plūsmas diagrammu:</v>
      </c>
      <c r="F58" s="801"/>
      <c r="G58" s="801"/>
      <c r="H58" s="801"/>
      <c r="I58" s="801"/>
      <c r="J58" s="818"/>
      <c r="K58" s="819"/>
      <c r="L58" s="819"/>
      <c r="M58" s="819"/>
      <c r="N58" s="820"/>
      <c r="O58" s="36"/>
      <c r="P58" s="248"/>
      <c r="Q58" s="248"/>
      <c r="R58" s="248"/>
      <c r="S58" s="248"/>
    </row>
    <row r="59" spans="1:19" ht="25.5" customHeight="1" x14ac:dyDescent="0.2">
      <c r="E59" s="768" t="str">
        <f>Translations!$B$156</f>
        <v>Izveidojiet FAR VI pielikuma 1. punkta d) apakšpunktam atbilstīgu plūsmas diagrammu, kurā ir vismaz šeit prasītās ziņas, sniedziet uz to atsauci (datnes nosaukums, datums) un, iesniedzot šo monitoringa metodikas plānu savai kompetentajai iestādei, pievienojiet tās kopiju.</v>
      </c>
      <c r="F59" s="768"/>
      <c r="G59" s="768"/>
      <c r="H59" s="768"/>
      <c r="I59" s="768"/>
      <c r="J59" s="768"/>
      <c r="K59" s="768"/>
      <c r="L59" s="768"/>
      <c r="M59" s="768"/>
      <c r="N59" s="768"/>
    </row>
    <row r="60" spans="1:19" ht="12.75" customHeight="1" x14ac:dyDescent="0.2">
      <c r="E60" s="147" t="s">
        <v>139</v>
      </c>
      <c r="F60" s="768" t="str">
        <f>Translations!$B$157</f>
        <v>Iekārtas tehniskie elementi; norāda emisijas avotus, kā arī blokus, kas ražo un patērē siltumu.</v>
      </c>
      <c r="G60" s="768"/>
      <c r="H60" s="768"/>
      <c r="I60" s="768"/>
      <c r="J60" s="768"/>
      <c r="K60" s="768"/>
      <c r="L60" s="768"/>
      <c r="M60" s="768"/>
      <c r="N60" s="768"/>
    </row>
    <row r="61" spans="1:19" ht="12.75" customHeight="1" x14ac:dyDescent="0.2">
      <c r="E61" s="147" t="s">
        <v>139</v>
      </c>
      <c r="F61" s="768" t="str">
        <f>Translations!$B$816</f>
        <v>visas enerģijas un materiālu plūsmas, konkrētāk, avota plūsmas, izmērāmā un neizmērāmā siltuma plūsmas, elektroenerģijas plūsmas (attiecīgā gadījumā) un atlikumgāzu plūsmas;</v>
      </c>
      <c r="G61" s="768"/>
      <c r="H61" s="768"/>
      <c r="I61" s="768"/>
      <c r="J61" s="768"/>
      <c r="K61" s="768"/>
      <c r="L61" s="768"/>
      <c r="M61" s="768"/>
      <c r="N61" s="768"/>
    </row>
    <row r="62" spans="1:19" ht="12.75" customHeight="1" x14ac:dyDescent="0.2">
      <c r="E62" s="147" t="s">
        <v>139</v>
      </c>
      <c r="F62" s="768" t="str">
        <f>Translations!$B$159</f>
        <v>Mērpunkti un skaitītāji.</v>
      </c>
      <c r="G62" s="768"/>
      <c r="H62" s="768"/>
      <c r="I62" s="768"/>
      <c r="J62" s="768"/>
      <c r="K62" s="768"/>
      <c r="L62" s="768"/>
      <c r="M62" s="768"/>
      <c r="N62" s="768"/>
    </row>
    <row r="63" spans="1:19" ht="25.5" customHeight="1" x14ac:dyDescent="0.2">
      <c r="E63" s="147" t="s">
        <v>139</v>
      </c>
      <c r="F63" s="768" t="str">
        <f>Translations!$B$817</f>
        <v>apakšiekārtu robežas, arī sadalījums starp apakšiekārtām, kuras izmanto nozarēs, ko uzskata par pakļautām ievērojamam oglekļa emisiju pārvirzes riskam, un apakšiekārtām, ko izmanto citās nozarēs, balstoties uz NACE 2. red. vai PRODCOM (2010), kā arī sadalījums starp precēm, uz ko attiecas/neattiecas OIM.</v>
      </c>
      <c r="G63" s="768"/>
      <c r="H63" s="768"/>
      <c r="I63" s="768"/>
      <c r="J63" s="768"/>
      <c r="K63" s="768"/>
      <c r="L63" s="768"/>
      <c r="M63" s="768"/>
      <c r="N63" s="768"/>
    </row>
    <row r="64" spans="1:19" ht="12.75" customHeight="1" x14ac:dyDescent="0.2">
      <c r="E64" s="821" t="str">
        <f>Translations!$B$161</f>
        <v>Sarežģītākos gadījumos F un G lapas a) sadaļas iii. punktā par katru relevanto apakšiekārtu jāsniedz sīkākas plūsmas diagrammas.</v>
      </c>
      <c r="F64" s="821"/>
      <c r="G64" s="821"/>
      <c r="H64" s="821"/>
      <c r="I64" s="821"/>
      <c r="J64" s="821"/>
      <c r="K64" s="821"/>
      <c r="L64" s="821"/>
      <c r="M64" s="821"/>
      <c r="N64" s="821"/>
    </row>
    <row r="65" spans="3:19" ht="12.75" customHeight="1" x14ac:dyDescent="0.2">
      <c r="E65" s="821" t="str">
        <f>Translations!$B$162</f>
        <v>(Mazāku) attiecīgās plūsmas diagrammas attēlu iekļaujiet arī šajā logā.</v>
      </c>
      <c r="F65" s="821"/>
      <c r="G65" s="821"/>
      <c r="H65" s="821"/>
      <c r="I65" s="821"/>
      <c r="J65" s="821"/>
      <c r="K65" s="821"/>
      <c r="L65" s="821"/>
      <c r="M65" s="821"/>
      <c r="N65" s="821"/>
    </row>
    <row r="66" spans="3:19" ht="75" customHeight="1" x14ac:dyDescent="0.2">
      <c r="E66" s="829"/>
      <c r="F66" s="830"/>
      <c r="G66" s="830"/>
      <c r="H66" s="830"/>
      <c r="I66" s="830"/>
      <c r="J66" s="830"/>
      <c r="K66" s="830"/>
      <c r="L66" s="830"/>
      <c r="M66" s="830"/>
      <c r="N66" s="831"/>
    </row>
    <row r="67" spans="3:19" ht="75" customHeight="1" x14ac:dyDescent="0.2">
      <c r="E67" s="826"/>
      <c r="F67" s="827"/>
      <c r="G67" s="827"/>
      <c r="H67" s="827"/>
      <c r="I67" s="827"/>
      <c r="J67" s="827"/>
      <c r="K67" s="827"/>
      <c r="L67" s="827"/>
      <c r="M67" s="827"/>
      <c r="N67" s="828"/>
    </row>
    <row r="68" spans="3:19" ht="75" customHeight="1" x14ac:dyDescent="0.2">
      <c r="E68" s="823"/>
      <c r="F68" s="824"/>
      <c r="G68" s="824"/>
      <c r="H68" s="824"/>
      <c r="I68" s="824"/>
      <c r="J68" s="824"/>
      <c r="K68" s="824"/>
      <c r="L68" s="824"/>
      <c r="M68" s="824"/>
      <c r="N68" s="825"/>
    </row>
    <row r="69" spans="3:19" ht="12.75" customHeight="1" x14ac:dyDescent="0.2">
      <c r="E69" s="313"/>
      <c r="F69" s="313"/>
      <c r="G69" s="313"/>
      <c r="H69" s="313"/>
      <c r="I69" s="313"/>
      <c r="J69" s="313"/>
      <c r="K69" s="313"/>
      <c r="L69" s="313"/>
      <c r="M69" s="313"/>
      <c r="N69" s="313"/>
    </row>
    <row r="70" spans="3:19" ht="16.5" customHeight="1" x14ac:dyDescent="0.2">
      <c r="C70" s="242" t="s">
        <v>247</v>
      </c>
      <c r="D70" s="842" t="str">
        <f>Translations!$B$163</f>
        <v>Savienojumi ar citām ES ETS iekārtām vai ETS neaptvertām vienībām</v>
      </c>
      <c r="E70" s="842"/>
      <c r="F70" s="842"/>
      <c r="G70" s="842"/>
      <c r="H70" s="842"/>
      <c r="I70" s="842"/>
      <c r="J70" s="842"/>
      <c r="K70" s="842"/>
      <c r="L70" s="842"/>
      <c r="M70" s="842"/>
      <c r="N70" s="842"/>
      <c r="P70" s="245"/>
      <c r="Q70" s="245"/>
      <c r="R70" s="245"/>
      <c r="S70" s="245"/>
    </row>
    <row r="71" spans="3:19" ht="12.75" customHeight="1" x14ac:dyDescent="0.2">
      <c r="E71" s="313"/>
      <c r="F71" s="313"/>
      <c r="G71" s="313"/>
      <c r="H71" s="313"/>
      <c r="I71" s="313"/>
      <c r="J71" s="313"/>
      <c r="K71" s="313"/>
      <c r="L71" s="313"/>
      <c r="M71" s="313"/>
      <c r="N71" s="313"/>
    </row>
    <row r="72" spans="3:19" ht="12.75" customHeight="1" x14ac:dyDescent="0.2">
      <c r="D72" s="38" t="s">
        <v>26</v>
      </c>
      <c r="E72" s="801" t="str">
        <f>Translations!$B$164</f>
        <v>Ierakstiet informāciju, kas ļaus noteikt tehniskos savienojumus ar jūsu iekārtu:</v>
      </c>
      <c r="F72" s="769"/>
      <c r="G72" s="769"/>
      <c r="H72" s="769"/>
      <c r="I72" s="769"/>
      <c r="J72" s="769"/>
      <c r="K72" s="769"/>
      <c r="L72" s="769"/>
      <c r="M72" s="769"/>
      <c r="N72" s="769"/>
    </row>
    <row r="73" spans="3:19" ht="12.75" customHeight="1" x14ac:dyDescent="0.2">
      <c r="D73" s="555"/>
      <c r="E73" s="713" t="str">
        <f>Translations!$B$165</f>
        <v>Šī informācija kompetentajai iestādei ir vajadzīga tāpēc, lai nodrošinātu sniegto datu konsekvenci un nepieļautu iedales datu divkāršu uzskaiti.</v>
      </c>
      <c r="F73" s="713"/>
      <c r="G73" s="713"/>
      <c r="H73" s="713"/>
      <c r="I73" s="713"/>
      <c r="J73" s="713"/>
      <c r="K73" s="713"/>
      <c r="L73" s="713"/>
      <c r="M73" s="713"/>
      <c r="N73" s="713"/>
    </row>
    <row r="74" spans="3:19" ht="12.75" customHeight="1" x14ac:dyDescent="0.2">
      <c r="D74" s="555"/>
      <c r="E74" s="713" t="str">
        <f>Translations!$B$166</f>
        <v>Relevanti ir tikai gadījumi, kad izmērāms siltums, atlikumgāzes vai CO2 oglekļa uztveršanas vai uzglabāšanas vajadzībām šķērso iekārtas robežas.</v>
      </c>
      <c r="F74" s="713"/>
      <c r="G74" s="713"/>
      <c r="H74" s="713"/>
      <c r="I74" s="713"/>
      <c r="J74" s="713"/>
      <c r="K74" s="713"/>
      <c r="L74" s="713"/>
      <c r="M74" s="713"/>
      <c r="N74" s="713"/>
    </row>
    <row r="75" spans="3:19" ht="12.75" customHeight="1" x14ac:dyDescent="0.2">
      <c r="D75" s="555"/>
      <c r="E75" s="713" t="str">
        <f>Translations!$B$167</f>
        <v>“Imports” nozīmē, ka kaut kas nonāk šajā ziņojumā aplūkotās iekārtas robežās, bet “eksports” — ka kaut kas šīs robežas atstāj.</v>
      </c>
      <c r="F75" s="713"/>
      <c r="G75" s="713"/>
      <c r="H75" s="713"/>
      <c r="I75" s="713"/>
      <c r="J75" s="713"/>
      <c r="K75" s="713"/>
      <c r="L75" s="713"/>
      <c r="M75" s="713"/>
      <c r="N75" s="713"/>
    </row>
    <row r="76" spans="3:19" ht="12.75" customHeight="1" x14ac:dyDescent="0.2">
      <c r="D76" s="555"/>
      <c r="E76" s="713" t="str">
        <f>Translations!$B$168</f>
        <v>Tas neattiecas uz materiālu un/vai enerģijas plūsmām starp apakšiekārtām, izņemot siltumu, kas rodas, ražojot slāpekļskābi.</v>
      </c>
      <c r="F76" s="713"/>
      <c r="G76" s="713"/>
      <c r="H76" s="713"/>
      <c r="I76" s="713"/>
      <c r="J76" s="713"/>
      <c r="K76" s="713"/>
      <c r="L76" s="713"/>
      <c r="M76" s="713"/>
      <c r="N76" s="713"/>
    </row>
    <row r="77" spans="3:19" ht="12.75" customHeight="1" x14ac:dyDescent="0.2">
      <c r="D77" s="555"/>
      <c r="E77" s="713" t="str">
        <f>Translations!$B$169</f>
        <v>Savienojuma veidu varianti ir šādi:</v>
      </c>
      <c r="F77" s="713"/>
      <c r="G77" s="713"/>
      <c r="H77" s="713"/>
      <c r="I77" s="713"/>
      <c r="J77" s="713"/>
      <c r="K77" s="713"/>
      <c r="L77" s="713"/>
      <c r="M77" s="713"/>
      <c r="N77" s="713"/>
    </row>
    <row r="78" spans="3:19" ht="12.75" customHeight="1" x14ac:dyDescent="0.2">
      <c r="D78" s="555"/>
      <c r="E78" s="15" t="s">
        <v>139</v>
      </c>
      <c r="F78" s="816" t="str">
        <f>Translations!$B$170</f>
        <v>Izmērāms siltums</v>
      </c>
      <c r="G78" s="816"/>
      <c r="H78" s="816"/>
      <c r="I78" s="816"/>
      <c r="J78" s="816"/>
      <c r="K78" s="816"/>
      <c r="L78" s="816"/>
      <c r="M78" s="816"/>
      <c r="N78" s="816"/>
    </row>
    <row r="79" spans="3:19" ht="12.75" customHeight="1" x14ac:dyDescent="0.2">
      <c r="D79" s="555"/>
      <c r="E79" s="15" t="s">
        <v>139</v>
      </c>
      <c r="F79" s="816" t="str">
        <f>Translations!$B$171</f>
        <v>Atlikumgāze</v>
      </c>
      <c r="G79" s="816"/>
      <c r="H79" s="816"/>
      <c r="I79" s="816"/>
      <c r="J79" s="816"/>
      <c r="K79" s="816"/>
      <c r="L79" s="816"/>
      <c r="M79" s="816"/>
      <c r="N79" s="816"/>
    </row>
    <row r="80" spans="3:19" ht="12.75" customHeight="1" x14ac:dyDescent="0.2">
      <c r="D80" s="555"/>
      <c r="E80" s="15" t="s">
        <v>139</v>
      </c>
      <c r="F80" s="816" t="str">
        <f>Translations!$B$172</f>
        <v>Pārvietotais CO2 ģeoloģiskai uzglabāšanai (CCS)</v>
      </c>
      <c r="G80" s="816"/>
      <c r="H80" s="816"/>
      <c r="I80" s="816"/>
      <c r="J80" s="816"/>
      <c r="K80" s="816"/>
      <c r="L80" s="816"/>
      <c r="M80" s="816"/>
      <c r="N80" s="816"/>
    </row>
    <row r="81" spans="1:26" ht="12.75" customHeight="1" x14ac:dyDescent="0.2">
      <c r="D81" s="555"/>
      <c r="E81" s="15" t="s">
        <v>139</v>
      </c>
      <c r="F81" s="816" t="str">
        <f>Translations!$B$173</f>
        <v>pārvietotais CO2 izmantošanai iekārtā (CCU)</v>
      </c>
      <c r="G81" s="816"/>
      <c r="H81" s="816"/>
      <c r="I81" s="816"/>
      <c r="J81" s="816"/>
      <c r="K81" s="816"/>
      <c r="L81" s="816"/>
      <c r="M81" s="816"/>
      <c r="N81" s="816"/>
    </row>
    <row r="82" spans="1:26" s="20" customFormat="1" ht="15" x14ac:dyDescent="0.2">
      <c r="A82" s="22"/>
      <c r="B82" s="36"/>
      <c r="C82" s="36"/>
      <c r="D82" s="122"/>
      <c r="E82" s="376" t="s">
        <v>139</v>
      </c>
      <c r="F82" s="768" t="str">
        <f>Translations!$B$174</f>
        <v>Starpprodukti, uz kuriem attiecas produktu līmeņatzīmes (FAR IV pielikuma 1.6. iedaļa un 3.1. iedaļas l punkts)</v>
      </c>
      <c r="G82" s="822"/>
      <c r="H82" s="822"/>
      <c r="I82" s="822"/>
      <c r="J82" s="822"/>
      <c r="K82" s="822"/>
      <c r="L82" s="822"/>
      <c r="M82" s="822"/>
      <c r="N82" s="822"/>
      <c r="O82" s="36"/>
      <c r="P82" s="18"/>
      <c r="Q82" s="18"/>
      <c r="R82" s="18"/>
      <c r="S82" s="18"/>
      <c r="T82" s="244"/>
      <c r="U82" s="244"/>
      <c r="V82" s="244"/>
      <c r="W82" s="244"/>
      <c r="X82" s="244"/>
      <c r="Y82" s="244"/>
      <c r="Z82" s="244"/>
    </row>
    <row r="83" spans="1:26" ht="12.75" customHeight="1" x14ac:dyDescent="0.2">
      <c r="D83" s="555"/>
      <c r="E83" s="713" t="str">
        <f>Translations!$B$175</f>
        <v>Plūsmas virziena varianti ir šādi (attiecībā pret iekārtu, uz kuru attiecas šis ziņojums):</v>
      </c>
      <c r="F83" s="713"/>
      <c r="G83" s="713"/>
      <c r="H83" s="713"/>
      <c r="I83" s="713"/>
      <c r="J83" s="713"/>
      <c r="K83" s="713"/>
      <c r="L83" s="713"/>
      <c r="M83" s="713"/>
      <c r="N83" s="713"/>
    </row>
    <row r="84" spans="1:26" ht="12.75" customHeight="1" x14ac:dyDescent="0.2">
      <c r="D84" s="555"/>
      <c r="E84" s="15" t="s">
        <v>139</v>
      </c>
      <c r="F84" s="816" t="str">
        <f>Translations!$B$176</f>
        <v>Imports (uz šo iekārtu)</v>
      </c>
      <c r="G84" s="816"/>
      <c r="H84" s="816"/>
      <c r="I84" s="816"/>
      <c r="J84" s="816"/>
      <c r="K84" s="816"/>
      <c r="L84" s="816"/>
      <c r="M84" s="816"/>
      <c r="N84" s="816"/>
    </row>
    <row r="85" spans="1:26" ht="12.75" customHeight="1" x14ac:dyDescent="0.2">
      <c r="D85" s="555"/>
      <c r="E85" s="15" t="s">
        <v>139</v>
      </c>
      <c r="F85" s="816" t="str">
        <f>Translations!$B$177</f>
        <v>Eksports (no šīs iekārtas)</v>
      </c>
      <c r="G85" s="816"/>
      <c r="H85" s="816"/>
      <c r="I85" s="816"/>
      <c r="J85" s="816"/>
      <c r="K85" s="816"/>
      <c r="L85" s="816"/>
      <c r="M85" s="816"/>
      <c r="N85" s="816"/>
    </row>
    <row r="86" spans="1:26" ht="12.75" customHeight="1" x14ac:dyDescent="0.2">
      <c r="D86" s="555"/>
      <c r="E86" s="817" t="str">
        <f>Translations!$B$178</f>
        <v>Īpašs gadījums — slāpekļskābes ražošana:</v>
      </c>
      <c r="F86" s="817"/>
      <c r="G86" s="817"/>
      <c r="H86" s="817"/>
      <c r="I86" s="817"/>
      <c r="J86" s="817"/>
      <c r="K86" s="817"/>
      <c r="L86" s="817"/>
      <c r="M86" s="817"/>
      <c r="N86" s="817"/>
    </row>
    <row r="87" spans="1:26" ht="12.75" customHeight="1" x14ac:dyDescent="0.2">
      <c r="D87" s="555"/>
      <c r="E87" s="149" t="s">
        <v>139</v>
      </c>
      <c r="F87" s="815" t="str">
        <f>Translations!$B$179</f>
        <v>Lai norādītu, ka jūsu iekārta izmanto siltumu, kas rodas, ražojot slāpekļskābi, izvēlieties šo variantu.</v>
      </c>
      <c r="G87" s="815"/>
      <c r="H87" s="815"/>
      <c r="I87" s="815"/>
      <c r="J87" s="815"/>
      <c r="K87" s="815"/>
      <c r="L87" s="815"/>
      <c r="M87" s="815"/>
      <c r="N87" s="815"/>
    </row>
    <row r="88" spans="1:26" ht="12.75" customHeight="1" x14ac:dyDescent="0.2">
      <c r="D88" s="555"/>
      <c r="E88" s="149" t="s">
        <v>139</v>
      </c>
      <c r="F88" s="815" t="str">
        <f>Translations!$B$180</f>
        <v>Norādiet to pat tad, ja slāpekļskābes ražošana notiek jūsu iekārtā, nevis tikai tad, ja jūsu iekārta ir ar šādu iekārtu savienota.</v>
      </c>
      <c r="G88" s="815"/>
      <c r="H88" s="815"/>
      <c r="I88" s="815"/>
      <c r="J88" s="815"/>
      <c r="K88" s="815"/>
      <c r="L88" s="815"/>
      <c r="M88" s="815"/>
      <c r="N88" s="815"/>
    </row>
    <row r="89" spans="1:26" ht="12.75" customHeight="1" x14ac:dyDescent="0.2">
      <c r="D89" s="555"/>
      <c r="E89" s="149" t="s">
        <v>139</v>
      </c>
      <c r="F89" s="815" t="str">
        <f>Translations!$B$181</f>
        <v>Šī informācija ir relevanta siltuma bilances noteikšanai (lapa "E_EnergyFlows", II sadaļa).</v>
      </c>
      <c r="G89" s="815"/>
      <c r="H89" s="815"/>
      <c r="I89" s="815"/>
      <c r="J89" s="815"/>
      <c r="K89" s="815"/>
      <c r="L89" s="815"/>
      <c r="M89" s="815"/>
      <c r="N89" s="815"/>
    </row>
    <row r="90" spans="1:26" s="20" customFormat="1" ht="12.75" customHeight="1" x14ac:dyDescent="0.2">
      <c r="A90" s="22"/>
      <c r="B90" s="163"/>
      <c r="C90" s="163"/>
      <c r="D90" s="171"/>
      <c r="E90" s="163"/>
      <c r="F90" s="163"/>
      <c r="G90" s="163"/>
      <c r="H90" s="163"/>
      <c r="I90" s="163"/>
      <c r="J90" s="163"/>
      <c r="K90" s="163"/>
      <c r="L90" s="163"/>
      <c r="M90" s="19"/>
      <c r="N90" s="19"/>
      <c r="O90" s="36"/>
      <c r="P90" s="39"/>
      <c r="Q90" s="18"/>
      <c r="R90" s="18"/>
      <c r="S90" s="18"/>
    </row>
    <row r="91" spans="1:26" s="20" customFormat="1" ht="12.75" customHeight="1" thickBot="1" x14ac:dyDescent="0.25">
      <c r="A91" s="22"/>
      <c r="B91" s="36"/>
      <c r="C91" s="36"/>
      <c r="D91" s="122"/>
      <c r="E91" s="138" t="str">
        <f>Translations!$B$139</f>
        <v>Nr.</v>
      </c>
      <c r="F91" s="780" t="str">
        <f>Translations!$B$182</f>
        <v>Iekārtas vai vienības nosaukums</v>
      </c>
      <c r="G91" s="790"/>
      <c r="H91" s="781"/>
      <c r="I91" s="780" t="str">
        <f>Translations!$B$183</f>
        <v>Vienības veids</v>
      </c>
      <c r="J91" s="781"/>
      <c r="K91" s="780" t="str">
        <f>Translations!$B$184</f>
        <v>Savienojuma veids</v>
      </c>
      <c r="L91" s="781"/>
      <c r="M91" s="780" t="str">
        <f>Translations!$B$185</f>
        <v>Plūsmas virziens</v>
      </c>
      <c r="N91" s="790"/>
      <c r="O91" s="36"/>
      <c r="P91" s="139"/>
      <c r="Q91" s="139" t="s">
        <v>105</v>
      </c>
      <c r="R91" s="140" t="s">
        <v>254</v>
      </c>
      <c r="S91" s="18"/>
    </row>
    <row r="92" spans="1:26" s="20" customFormat="1" ht="12.75" customHeight="1" x14ac:dyDescent="0.25">
      <c r="A92" s="22"/>
      <c r="B92" s="36"/>
      <c r="C92" s="36"/>
      <c r="D92" s="122"/>
      <c r="E92" s="141">
        <v>1</v>
      </c>
      <c r="F92" s="809"/>
      <c r="G92" s="814"/>
      <c r="H92" s="811"/>
      <c r="I92" s="809"/>
      <c r="J92" s="810"/>
      <c r="K92" s="809"/>
      <c r="L92" s="811"/>
      <c r="M92" s="812"/>
      <c r="N92" s="813"/>
      <c r="O92" s="36"/>
      <c r="P92" s="139"/>
      <c r="Q92" s="30" t="str">
        <f>IF(NOT(ISBLANK(F92)),COUNTA($F92:$F$101),"")</f>
        <v/>
      </c>
      <c r="R92" s="30" t="str">
        <f>IF(ISBLANK(I92),"",OR(MATCH(I92,EUconst_ConnectedEntityTypes,0)=1,MATCH(I92,EUconst_ConnectedEntityTypes,0)=3))</f>
        <v/>
      </c>
      <c r="S92" s="18"/>
    </row>
    <row r="93" spans="1:26" s="20" customFormat="1" ht="12.75" customHeight="1" x14ac:dyDescent="0.25">
      <c r="A93" s="22"/>
      <c r="B93" s="36"/>
      <c r="C93" s="36"/>
      <c r="D93" s="122"/>
      <c r="E93" s="142">
        <f>E92+1</f>
        <v>2</v>
      </c>
      <c r="F93" s="770"/>
      <c r="G93" s="771"/>
      <c r="H93" s="772"/>
      <c r="I93" s="770"/>
      <c r="J93" s="773"/>
      <c r="K93" s="770"/>
      <c r="L93" s="772"/>
      <c r="M93" s="774"/>
      <c r="N93" s="775"/>
      <c r="O93" s="36"/>
      <c r="P93" s="139"/>
      <c r="Q93" s="31" t="str">
        <f>IF(NOT(ISBLANK(F93)),COUNTA($F93:$F$101),"")</f>
        <v/>
      </c>
      <c r="R93" s="31" t="str">
        <f t="shared" ref="R93:R101" si="11">IF(ISBLANK(I93),"",OR(MATCH(I93,EUconst_ConnectedEntityTypes,0)=1,MATCH(I93,EUconst_ConnectedEntityTypes,0)=3))</f>
        <v/>
      </c>
      <c r="S93" s="18"/>
    </row>
    <row r="94" spans="1:26" s="20" customFormat="1" ht="12.75" customHeight="1" x14ac:dyDescent="0.25">
      <c r="A94" s="22"/>
      <c r="B94" s="36"/>
      <c r="C94" s="36"/>
      <c r="D94" s="122"/>
      <c r="E94" s="142">
        <f t="shared" ref="E94:E101" si="12">E93+1</f>
        <v>3</v>
      </c>
      <c r="F94" s="770"/>
      <c r="G94" s="771"/>
      <c r="H94" s="772"/>
      <c r="I94" s="770"/>
      <c r="J94" s="773"/>
      <c r="K94" s="770"/>
      <c r="L94" s="772"/>
      <c r="M94" s="774"/>
      <c r="N94" s="775"/>
      <c r="O94" s="36"/>
      <c r="P94" s="139"/>
      <c r="Q94" s="31" t="str">
        <f>IF(NOT(ISBLANK(F94)),COUNTA($F94:$F$101),"")</f>
        <v/>
      </c>
      <c r="R94" s="31" t="str">
        <f t="shared" si="11"/>
        <v/>
      </c>
      <c r="S94" s="18"/>
    </row>
    <row r="95" spans="1:26" s="20" customFormat="1" ht="12.75" customHeight="1" x14ac:dyDescent="0.25">
      <c r="A95" s="22"/>
      <c r="B95" s="36"/>
      <c r="C95" s="36"/>
      <c r="D95" s="122"/>
      <c r="E95" s="142">
        <f t="shared" si="12"/>
        <v>4</v>
      </c>
      <c r="F95" s="770"/>
      <c r="G95" s="771"/>
      <c r="H95" s="772"/>
      <c r="I95" s="770"/>
      <c r="J95" s="773"/>
      <c r="K95" s="770"/>
      <c r="L95" s="772"/>
      <c r="M95" s="774"/>
      <c r="N95" s="775"/>
      <c r="O95" s="36"/>
      <c r="P95" s="139"/>
      <c r="Q95" s="31" t="str">
        <f>IF(NOT(ISBLANK(F95)),COUNTA($F95:$F$101),"")</f>
        <v/>
      </c>
      <c r="R95" s="31" t="str">
        <f t="shared" si="11"/>
        <v/>
      </c>
      <c r="S95" s="18"/>
    </row>
    <row r="96" spans="1:26" s="20" customFormat="1" ht="12.75" customHeight="1" x14ac:dyDescent="0.25">
      <c r="A96" s="22"/>
      <c r="B96" s="36"/>
      <c r="C96" s="36"/>
      <c r="D96" s="122"/>
      <c r="E96" s="142">
        <f t="shared" si="12"/>
        <v>5</v>
      </c>
      <c r="F96" s="770"/>
      <c r="G96" s="771"/>
      <c r="H96" s="772"/>
      <c r="I96" s="770"/>
      <c r="J96" s="773"/>
      <c r="K96" s="770"/>
      <c r="L96" s="772"/>
      <c r="M96" s="774"/>
      <c r="N96" s="775"/>
      <c r="O96" s="36"/>
      <c r="P96" s="139"/>
      <c r="Q96" s="31" t="str">
        <f>IF(NOT(ISBLANK(F96)),COUNTA($F96:$F$101),"")</f>
        <v/>
      </c>
      <c r="R96" s="31" t="str">
        <f t="shared" si="11"/>
        <v/>
      </c>
      <c r="S96" s="18"/>
    </row>
    <row r="97" spans="1:19" s="20" customFormat="1" ht="12.75" customHeight="1" x14ac:dyDescent="0.25">
      <c r="A97" s="22"/>
      <c r="B97" s="36"/>
      <c r="C97" s="36"/>
      <c r="D97" s="122"/>
      <c r="E97" s="142">
        <f t="shared" si="12"/>
        <v>6</v>
      </c>
      <c r="F97" s="770"/>
      <c r="G97" s="771"/>
      <c r="H97" s="772"/>
      <c r="I97" s="770"/>
      <c r="J97" s="773"/>
      <c r="K97" s="770"/>
      <c r="L97" s="772"/>
      <c r="M97" s="774"/>
      <c r="N97" s="775"/>
      <c r="O97" s="36"/>
      <c r="P97" s="139"/>
      <c r="Q97" s="31" t="str">
        <f>IF(NOT(ISBLANK(F97)),COUNTA($F97:$F$101),"")</f>
        <v/>
      </c>
      <c r="R97" s="31" t="str">
        <f t="shared" si="11"/>
        <v/>
      </c>
      <c r="S97" s="18"/>
    </row>
    <row r="98" spans="1:19" s="20" customFormat="1" ht="12.75" customHeight="1" x14ac:dyDescent="0.25">
      <c r="A98" s="22"/>
      <c r="B98" s="36"/>
      <c r="C98" s="36"/>
      <c r="D98" s="122"/>
      <c r="E98" s="142">
        <f t="shared" si="12"/>
        <v>7</v>
      </c>
      <c r="F98" s="770"/>
      <c r="G98" s="771"/>
      <c r="H98" s="772"/>
      <c r="I98" s="770"/>
      <c r="J98" s="773"/>
      <c r="K98" s="770"/>
      <c r="L98" s="772"/>
      <c r="M98" s="774"/>
      <c r="N98" s="775"/>
      <c r="O98" s="36"/>
      <c r="P98" s="139"/>
      <c r="Q98" s="31" t="str">
        <f>IF(NOT(ISBLANK(F98)),COUNTA($F98:$F$101),"")</f>
        <v/>
      </c>
      <c r="R98" s="31" t="str">
        <f t="shared" si="11"/>
        <v/>
      </c>
      <c r="S98" s="18"/>
    </row>
    <row r="99" spans="1:19" s="20" customFormat="1" ht="12.75" customHeight="1" x14ac:dyDescent="0.25">
      <c r="A99" s="22"/>
      <c r="B99" s="36"/>
      <c r="C99" s="36"/>
      <c r="D99" s="122"/>
      <c r="E99" s="142">
        <f t="shared" si="12"/>
        <v>8</v>
      </c>
      <c r="F99" s="770"/>
      <c r="G99" s="771"/>
      <c r="H99" s="772"/>
      <c r="I99" s="770"/>
      <c r="J99" s="773"/>
      <c r="K99" s="770"/>
      <c r="L99" s="772"/>
      <c r="M99" s="774"/>
      <c r="N99" s="775"/>
      <c r="O99" s="36"/>
      <c r="P99" s="139"/>
      <c r="Q99" s="31" t="str">
        <f>IF(NOT(ISBLANK(F99)),COUNTA($F99:$F$101),"")</f>
        <v/>
      </c>
      <c r="R99" s="31" t="str">
        <f t="shared" si="11"/>
        <v/>
      </c>
      <c r="S99" s="18"/>
    </row>
    <row r="100" spans="1:19" s="20" customFormat="1" ht="12.75" customHeight="1" x14ac:dyDescent="0.25">
      <c r="A100" s="22"/>
      <c r="B100" s="36"/>
      <c r="C100" s="36"/>
      <c r="D100" s="122"/>
      <c r="E100" s="142">
        <f t="shared" si="12"/>
        <v>9</v>
      </c>
      <c r="F100" s="770"/>
      <c r="G100" s="771"/>
      <c r="H100" s="772"/>
      <c r="I100" s="770"/>
      <c r="J100" s="773"/>
      <c r="K100" s="770"/>
      <c r="L100" s="772"/>
      <c r="M100" s="774"/>
      <c r="N100" s="775"/>
      <c r="O100" s="36"/>
      <c r="P100" s="139"/>
      <c r="Q100" s="31" t="str">
        <f>IF(NOT(ISBLANK(F100)),COUNTA($F100:$F$101),"")</f>
        <v/>
      </c>
      <c r="R100" s="31" t="str">
        <f t="shared" si="11"/>
        <v/>
      </c>
      <c r="S100" s="18"/>
    </row>
    <row r="101" spans="1:19" s="20" customFormat="1" ht="12.75" customHeight="1" thickBot="1" x14ac:dyDescent="0.3">
      <c r="A101" s="22"/>
      <c r="B101" s="36"/>
      <c r="C101" s="36"/>
      <c r="D101" s="122"/>
      <c r="E101" s="143">
        <f t="shared" si="12"/>
        <v>10</v>
      </c>
      <c r="F101" s="776"/>
      <c r="G101" s="777"/>
      <c r="H101" s="778"/>
      <c r="I101" s="776"/>
      <c r="J101" s="779"/>
      <c r="K101" s="776"/>
      <c r="L101" s="778"/>
      <c r="M101" s="799"/>
      <c r="N101" s="800"/>
      <c r="O101" s="36"/>
      <c r="P101" s="139"/>
      <c r="Q101" s="32" t="str">
        <f>IF(NOT(ISBLANK(F101)),COUNTA($F101:$F$101),"")</f>
        <v/>
      </c>
      <c r="R101" s="32" t="str">
        <f t="shared" si="11"/>
        <v/>
      </c>
      <c r="S101" s="18"/>
    </row>
    <row r="102" spans="1:19" s="20" customFormat="1" ht="12.75" customHeight="1" x14ac:dyDescent="0.25">
      <c r="A102" s="22"/>
      <c r="B102" s="36"/>
      <c r="C102" s="36"/>
      <c r="D102" s="122"/>
      <c r="E102" s="144"/>
      <c r="F102" s="144"/>
      <c r="G102" s="144"/>
      <c r="H102" s="144"/>
      <c r="I102" s="144"/>
      <c r="J102" s="144"/>
      <c r="K102" s="144"/>
      <c r="L102" s="144"/>
      <c r="M102" s="144"/>
      <c r="N102" s="144"/>
      <c r="O102" s="36"/>
      <c r="P102" s="18"/>
      <c r="Q102" s="18"/>
      <c r="R102" s="18"/>
      <c r="S102" s="18"/>
    </row>
    <row r="103" spans="1:19" s="20" customFormat="1" ht="12.75" customHeight="1" x14ac:dyDescent="0.25">
      <c r="A103" s="22"/>
      <c r="B103" s="36"/>
      <c r="C103" s="36"/>
      <c r="D103" s="38" t="s">
        <v>27</v>
      </c>
      <c r="E103" s="801" t="str">
        <f>Translations!$B$186</f>
        <v>Attiecīgā gadījumā ievadiet papildu informāciju par šīm savienotajām iekārtām:</v>
      </c>
      <c r="F103" s="769"/>
      <c r="G103" s="769"/>
      <c r="H103" s="769"/>
      <c r="I103" s="769"/>
      <c r="J103" s="769"/>
      <c r="K103" s="769"/>
      <c r="L103" s="769"/>
      <c r="M103" s="769"/>
      <c r="N103" s="769"/>
      <c r="O103" s="36"/>
      <c r="P103" s="18"/>
      <c r="Q103" s="18"/>
      <c r="R103" s="18"/>
      <c r="S103" s="18"/>
    </row>
    <row r="104" spans="1:19" s="20" customFormat="1" ht="25.5" customHeight="1" x14ac:dyDescent="0.25">
      <c r="A104" s="22"/>
      <c r="B104" s="36"/>
      <c r="C104" s="36"/>
      <c r="D104" s="36"/>
      <c r="E104" s="768" t="str">
        <f>Translations!$B$187</f>
        <v>Ja savienoto iekārtu aptver ES ETS un ES ETS to aptvēra jau pirms 2019. gada 30. jūnija attiecībā uz pirmo iedales periodu un pirms 2024. gada 30. jūnija attiecībā uz otro iedales periodu, obligāti jānorāda iekārtas ID.</v>
      </c>
      <c r="F104" s="769"/>
      <c r="G104" s="769"/>
      <c r="H104" s="769"/>
      <c r="I104" s="769"/>
      <c r="J104" s="769"/>
      <c r="K104" s="769"/>
      <c r="L104" s="769"/>
      <c r="M104" s="769"/>
      <c r="N104" s="769"/>
      <c r="O104" s="36"/>
      <c r="P104" s="18"/>
      <c r="Q104" s="18"/>
      <c r="R104" s="18"/>
      <c r="S104" s="18"/>
    </row>
    <row r="105" spans="1:19" s="20" customFormat="1" ht="12.75" customHeight="1" x14ac:dyDescent="0.2">
      <c r="A105" s="22"/>
      <c r="B105" s="36"/>
      <c r="C105" s="36"/>
      <c r="D105" s="36"/>
      <c r="E105" s="145" t="str">
        <f>Translations!$B$139</f>
        <v>Nr.</v>
      </c>
      <c r="F105" s="780" t="str">
        <f>Translations!$B$188</f>
        <v>CITL izmantotais iekārtas ID</v>
      </c>
      <c r="G105" s="781"/>
      <c r="H105" s="780" t="str">
        <f>Translations!$B$189</f>
        <v>Kontaktpersonas vārds</v>
      </c>
      <c r="I105" s="781"/>
      <c r="J105" s="789" t="str">
        <f>Translations!$B$190</f>
        <v>(E-pasta) adrese</v>
      </c>
      <c r="K105" s="790"/>
      <c r="L105" s="781"/>
      <c r="M105" s="780" t="str">
        <f>Translations!$B$191</f>
        <v>Tālruņa numurs</v>
      </c>
      <c r="N105" s="791"/>
      <c r="O105" s="36"/>
      <c r="P105" s="18"/>
      <c r="Q105" s="18"/>
      <c r="R105" s="18"/>
      <c r="S105" s="18"/>
    </row>
    <row r="106" spans="1:19" s="20" customFormat="1" ht="12.75" customHeight="1" x14ac:dyDescent="0.25">
      <c r="A106" s="22"/>
      <c r="B106" s="36"/>
      <c r="C106" s="36"/>
      <c r="D106" s="36"/>
      <c r="E106" s="146">
        <v>1</v>
      </c>
      <c r="F106" s="792"/>
      <c r="G106" s="793"/>
      <c r="H106" s="794"/>
      <c r="I106" s="795"/>
      <c r="J106" s="794"/>
      <c r="K106" s="796"/>
      <c r="L106" s="795"/>
      <c r="M106" s="797"/>
      <c r="N106" s="798"/>
      <c r="O106" s="36"/>
      <c r="P106" s="18"/>
      <c r="Q106" s="18"/>
      <c r="R106" s="18"/>
      <c r="S106" s="18"/>
    </row>
    <row r="107" spans="1:19" s="20" customFormat="1" ht="12.75" customHeight="1" x14ac:dyDescent="0.25">
      <c r="A107" s="22"/>
      <c r="B107" s="36"/>
      <c r="C107" s="36"/>
      <c r="D107" s="36"/>
      <c r="E107" s="142">
        <f>E106+1</f>
        <v>2</v>
      </c>
      <c r="F107" s="782"/>
      <c r="G107" s="783"/>
      <c r="H107" s="784"/>
      <c r="I107" s="785"/>
      <c r="J107" s="784"/>
      <c r="K107" s="786"/>
      <c r="L107" s="785"/>
      <c r="M107" s="787"/>
      <c r="N107" s="788"/>
      <c r="O107" s="36"/>
      <c r="P107" s="18"/>
      <c r="Q107" s="18"/>
      <c r="R107" s="18"/>
      <c r="S107" s="18"/>
    </row>
    <row r="108" spans="1:19" s="20" customFormat="1" ht="12.75" customHeight="1" x14ac:dyDescent="0.25">
      <c r="A108" s="22"/>
      <c r="B108" s="36"/>
      <c r="C108" s="36"/>
      <c r="D108" s="36"/>
      <c r="E108" s="142">
        <f t="shared" ref="E108:E115" si="13">E107+1</f>
        <v>3</v>
      </c>
      <c r="F108" s="782"/>
      <c r="G108" s="783"/>
      <c r="H108" s="784"/>
      <c r="I108" s="785"/>
      <c r="J108" s="784"/>
      <c r="K108" s="786"/>
      <c r="L108" s="785"/>
      <c r="M108" s="787"/>
      <c r="N108" s="788"/>
      <c r="O108" s="36"/>
      <c r="P108" s="18"/>
      <c r="Q108" s="18"/>
      <c r="R108" s="18"/>
      <c r="S108" s="18"/>
    </row>
    <row r="109" spans="1:19" s="20" customFormat="1" ht="12.75" customHeight="1" x14ac:dyDescent="0.25">
      <c r="A109" s="22"/>
      <c r="B109" s="36"/>
      <c r="C109" s="36"/>
      <c r="D109" s="36"/>
      <c r="E109" s="142">
        <f t="shared" si="13"/>
        <v>4</v>
      </c>
      <c r="F109" s="782"/>
      <c r="G109" s="783"/>
      <c r="H109" s="784"/>
      <c r="I109" s="785"/>
      <c r="J109" s="784"/>
      <c r="K109" s="786"/>
      <c r="L109" s="785"/>
      <c r="M109" s="787"/>
      <c r="N109" s="788"/>
      <c r="O109" s="36"/>
      <c r="P109" s="18"/>
      <c r="Q109" s="18"/>
      <c r="R109" s="18"/>
      <c r="S109" s="18"/>
    </row>
    <row r="110" spans="1:19" s="20" customFormat="1" ht="12.75" customHeight="1" x14ac:dyDescent="0.25">
      <c r="A110" s="22"/>
      <c r="B110" s="36"/>
      <c r="C110" s="36"/>
      <c r="D110" s="36"/>
      <c r="E110" s="142">
        <f t="shared" si="13"/>
        <v>5</v>
      </c>
      <c r="F110" s="782"/>
      <c r="G110" s="783"/>
      <c r="H110" s="784"/>
      <c r="I110" s="785"/>
      <c r="J110" s="784"/>
      <c r="K110" s="786"/>
      <c r="L110" s="785"/>
      <c r="M110" s="787"/>
      <c r="N110" s="788"/>
      <c r="O110" s="36"/>
      <c r="P110" s="18"/>
      <c r="Q110" s="18"/>
      <c r="R110" s="18"/>
      <c r="S110" s="18"/>
    </row>
    <row r="111" spans="1:19" s="20" customFormat="1" ht="12.75" customHeight="1" x14ac:dyDescent="0.25">
      <c r="A111" s="22"/>
      <c r="B111" s="36"/>
      <c r="C111" s="36"/>
      <c r="D111" s="36"/>
      <c r="E111" s="142">
        <f t="shared" si="13"/>
        <v>6</v>
      </c>
      <c r="F111" s="782"/>
      <c r="G111" s="783"/>
      <c r="H111" s="784"/>
      <c r="I111" s="785"/>
      <c r="J111" s="784"/>
      <c r="K111" s="786"/>
      <c r="L111" s="785"/>
      <c r="M111" s="787"/>
      <c r="N111" s="788"/>
      <c r="O111" s="36"/>
      <c r="P111" s="18"/>
      <c r="Q111" s="18"/>
      <c r="R111" s="18"/>
      <c r="S111" s="18"/>
    </row>
    <row r="112" spans="1:19" s="20" customFormat="1" ht="12.75" customHeight="1" x14ac:dyDescent="0.25">
      <c r="A112" s="22"/>
      <c r="B112" s="36"/>
      <c r="C112" s="36"/>
      <c r="D112" s="36"/>
      <c r="E112" s="142">
        <f t="shared" si="13"/>
        <v>7</v>
      </c>
      <c r="F112" s="782"/>
      <c r="G112" s="783"/>
      <c r="H112" s="784"/>
      <c r="I112" s="785"/>
      <c r="J112" s="784"/>
      <c r="K112" s="786"/>
      <c r="L112" s="785"/>
      <c r="M112" s="787"/>
      <c r="N112" s="788"/>
      <c r="O112" s="36"/>
      <c r="P112" s="18"/>
      <c r="Q112" s="18"/>
      <c r="R112" s="18"/>
      <c r="S112" s="18"/>
    </row>
    <row r="113" spans="1:19" s="20" customFormat="1" ht="12.75" customHeight="1" x14ac:dyDescent="0.25">
      <c r="A113" s="22"/>
      <c r="B113" s="36"/>
      <c r="C113" s="36"/>
      <c r="D113" s="36"/>
      <c r="E113" s="142">
        <f t="shared" si="13"/>
        <v>8</v>
      </c>
      <c r="F113" s="782"/>
      <c r="G113" s="783"/>
      <c r="H113" s="784"/>
      <c r="I113" s="785"/>
      <c r="J113" s="784"/>
      <c r="K113" s="786"/>
      <c r="L113" s="785"/>
      <c r="M113" s="787"/>
      <c r="N113" s="788"/>
      <c r="O113" s="36"/>
      <c r="P113" s="18"/>
      <c r="Q113" s="18"/>
      <c r="R113" s="18"/>
      <c r="S113" s="18"/>
    </row>
    <row r="114" spans="1:19" s="20" customFormat="1" ht="12.75" customHeight="1" x14ac:dyDescent="0.25">
      <c r="A114" s="22"/>
      <c r="B114" s="36"/>
      <c r="C114" s="36"/>
      <c r="D114" s="36"/>
      <c r="E114" s="142">
        <f t="shared" si="13"/>
        <v>9</v>
      </c>
      <c r="F114" s="782"/>
      <c r="G114" s="783"/>
      <c r="H114" s="784"/>
      <c r="I114" s="785"/>
      <c r="J114" s="784"/>
      <c r="K114" s="786"/>
      <c r="L114" s="785"/>
      <c r="M114" s="787"/>
      <c r="N114" s="788"/>
      <c r="O114" s="36"/>
      <c r="P114" s="18"/>
      <c r="Q114" s="18"/>
      <c r="R114" s="18"/>
      <c r="S114" s="18"/>
    </row>
    <row r="115" spans="1:19" s="20" customFormat="1" ht="12.75" customHeight="1" x14ac:dyDescent="0.25">
      <c r="A115" s="22"/>
      <c r="B115" s="36"/>
      <c r="C115" s="36"/>
      <c r="D115" s="36"/>
      <c r="E115" s="143">
        <f t="shared" si="13"/>
        <v>10</v>
      </c>
      <c r="F115" s="802"/>
      <c r="G115" s="803"/>
      <c r="H115" s="804"/>
      <c r="I115" s="805"/>
      <c r="J115" s="804"/>
      <c r="K115" s="806"/>
      <c r="L115" s="805"/>
      <c r="M115" s="807"/>
      <c r="N115" s="808"/>
      <c r="O115" s="36"/>
      <c r="P115" s="18"/>
      <c r="Q115" s="18"/>
      <c r="R115" s="18"/>
      <c r="S115" s="18"/>
    </row>
    <row r="116" spans="1:19" s="20" customFormat="1" ht="12.75" customHeight="1" x14ac:dyDescent="0.25">
      <c r="A116" s="22"/>
      <c r="B116" s="36"/>
      <c r="C116" s="36"/>
      <c r="D116" s="36"/>
      <c r="E116" s="144"/>
      <c r="F116" s="144"/>
      <c r="G116" s="144"/>
      <c r="H116" s="144"/>
      <c r="I116" s="144"/>
      <c r="J116" s="144"/>
      <c r="K116" s="144"/>
      <c r="L116" s="144"/>
      <c r="M116" s="144"/>
      <c r="N116" s="144"/>
      <c r="O116" s="36"/>
      <c r="P116" s="18"/>
      <c r="Q116" s="18"/>
      <c r="R116" s="18"/>
      <c r="S116" s="18"/>
    </row>
    <row r="117" spans="1:19" ht="12.75" customHeight="1" x14ac:dyDescent="0.2"/>
    <row r="118" spans="1:19" ht="12.75" customHeight="1" x14ac:dyDescent="0.2"/>
    <row r="119" spans="1:19" ht="12.75" customHeight="1" x14ac:dyDescent="0.2"/>
    <row r="120" spans="1:19" s="20" customFormat="1" ht="12.75" hidden="1" customHeight="1" x14ac:dyDescent="0.25">
      <c r="A120" s="18" t="s">
        <v>160</v>
      </c>
      <c r="B120" s="22" t="s">
        <v>170</v>
      </c>
      <c r="C120" s="22" t="s">
        <v>170</v>
      </c>
      <c r="D120" s="22" t="s">
        <v>170</v>
      </c>
      <c r="E120" s="22" t="s">
        <v>170</v>
      </c>
      <c r="F120" s="22" t="s">
        <v>170</v>
      </c>
      <c r="G120" s="22" t="s">
        <v>170</v>
      </c>
      <c r="H120" s="22" t="s">
        <v>170</v>
      </c>
      <c r="I120" s="22" t="s">
        <v>170</v>
      </c>
      <c r="J120" s="22" t="s">
        <v>170</v>
      </c>
      <c r="K120" s="22" t="s">
        <v>170</v>
      </c>
      <c r="L120" s="22" t="s">
        <v>170</v>
      </c>
      <c r="M120" s="22" t="s">
        <v>170</v>
      </c>
      <c r="N120" s="22" t="s">
        <v>170</v>
      </c>
      <c r="O120" s="22" t="s">
        <v>170</v>
      </c>
      <c r="P120" s="18" t="s">
        <v>170</v>
      </c>
      <c r="Q120" s="18" t="s">
        <v>170</v>
      </c>
      <c r="R120" s="18" t="s">
        <v>170</v>
      </c>
      <c r="S120" s="18" t="s">
        <v>170</v>
      </c>
    </row>
    <row r="121" spans="1:19" ht="12.75" hidden="1" customHeight="1" x14ac:dyDescent="0.2">
      <c r="A121" s="18" t="s">
        <v>160</v>
      </c>
    </row>
    <row r="122" spans="1:19" ht="12.75" hidden="1" customHeight="1" x14ac:dyDescent="0.2">
      <c r="A122" s="18" t="s">
        <v>160</v>
      </c>
      <c r="E122" s="34" t="str">
        <f>Translations!$B$818</f>
        <v>Izvēlne paredzēto apakšiekārtu sarakstam:</v>
      </c>
    </row>
    <row r="123" spans="1:19" ht="12.75" hidden="1" customHeight="1" x14ac:dyDescent="0.2">
      <c r="A123" s="18" t="s">
        <v>160</v>
      </c>
      <c r="E123" s="150"/>
      <c r="F123" s="150" t="str">
        <f>Translations!$B$148</f>
        <v>Apakšiekārtas veids</v>
      </c>
      <c r="G123" s="150"/>
      <c r="H123" s="150" t="s">
        <v>168</v>
      </c>
      <c r="I123" s="150" t="s">
        <v>169</v>
      </c>
      <c r="J123" s="150"/>
      <c r="K123" s="151" t="s">
        <v>251</v>
      </c>
    </row>
    <row r="124" spans="1:19" ht="12.75" hidden="1" customHeight="1" x14ac:dyDescent="0.2">
      <c r="A124" s="18" t="s">
        <v>160</v>
      </c>
      <c r="E124" s="152">
        <v>1</v>
      </c>
      <c r="F124" s="153" t="str">
        <f t="shared" ref="F124:F140" si="14">IF($E124&gt;MAX($Q$17:$Q$45),Euconst_NA,INDEX($E$17:$E$45,MATCH($E124,$Q$17:$Q$45,0)))</f>
        <v>NA</v>
      </c>
      <c r="G124" s="150"/>
      <c r="H124" s="154" t="b">
        <f t="shared" ref="H124:H140" si="15">(E124&lt;=MAX($Q$17:$Q$26))</f>
        <v>0</v>
      </c>
      <c r="I124" s="155" t="str">
        <f t="shared" ref="I124:I140" si="16">IF(H124,MATCH(F124,EUconst_BMlistNames,0),"")</f>
        <v/>
      </c>
      <c r="J124" s="155"/>
      <c r="K124" s="156" t="b">
        <f>COUNTIF(CNTR_SubInstListNames,Euconst_NA)&lt;16</f>
        <v>0</v>
      </c>
    </row>
    <row r="125" spans="1:19" ht="12.75" hidden="1" customHeight="1" x14ac:dyDescent="0.2">
      <c r="A125" s="18" t="s">
        <v>160</v>
      </c>
      <c r="E125" s="152">
        <f t="shared" ref="E125:E139" si="17">E124+1</f>
        <v>2</v>
      </c>
      <c r="F125" s="153" t="str">
        <f t="shared" si="14"/>
        <v>NA</v>
      </c>
      <c r="G125" s="150"/>
      <c r="H125" s="154" t="b">
        <f t="shared" si="15"/>
        <v>0</v>
      </c>
      <c r="I125" s="155" t="str">
        <f t="shared" si="16"/>
        <v/>
      </c>
      <c r="J125" s="155"/>
      <c r="K125" s="150"/>
    </row>
    <row r="126" spans="1:19" ht="12.75" hidden="1" customHeight="1" x14ac:dyDescent="0.2">
      <c r="A126" s="18" t="s">
        <v>160</v>
      </c>
      <c r="E126" s="152">
        <f t="shared" si="17"/>
        <v>3</v>
      </c>
      <c r="F126" s="153" t="str">
        <f t="shared" si="14"/>
        <v>NA</v>
      </c>
      <c r="G126" s="150"/>
      <c r="H126" s="154" t="b">
        <f t="shared" si="15"/>
        <v>0</v>
      </c>
      <c r="I126" s="155" t="str">
        <f t="shared" si="16"/>
        <v/>
      </c>
      <c r="J126" s="155"/>
      <c r="K126" s="150"/>
    </row>
    <row r="127" spans="1:19" ht="12.75" hidden="1" customHeight="1" x14ac:dyDescent="0.2">
      <c r="A127" s="18" t="s">
        <v>160</v>
      </c>
      <c r="E127" s="152">
        <f t="shared" si="17"/>
        <v>4</v>
      </c>
      <c r="F127" s="153" t="str">
        <f t="shared" si="14"/>
        <v>NA</v>
      </c>
      <c r="G127" s="150"/>
      <c r="H127" s="154" t="b">
        <f t="shared" si="15"/>
        <v>0</v>
      </c>
      <c r="I127" s="155" t="str">
        <f t="shared" si="16"/>
        <v/>
      </c>
      <c r="J127" s="155"/>
      <c r="K127" s="150"/>
    </row>
    <row r="128" spans="1:19" ht="12.75" hidden="1" customHeight="1" x14ac:dyDescent="0.2">
      <c r="A128" s="18" t="s">
        <v>160</v>
      </c>
      <c r="E128" s="152">
        <f t="shared" si="17"/>
        <v>5</v>
      </c>
      <c r="F128" s="153" t="str">
        <f t="shared" si="14"/>
        <v>NA</v>
      </c>
      <c r="G128" s="150"/>
      <c r="H128" s="154" t="b">
        <f t="shared" si="15"/>
        <v>0</v>
      </c>
      <c r="I128" s="155" t="str">
        <f t="shared" si="16"/>
        <v/>
      </c>
      <c r="J128" s="155"/>
      <c r="K128" s="150"/>
    </row>
    <row r="129" spans="1:11" ht="12.75" hidden="1" customHeight="1" x14ac:dyDescent="0.2">
      <c r="A129" s="18" t="s">
        <v>160</v>
      </c>
      <c r="E129" s="152">
        <f t="shared" si="17"/>
        <v>6</v>
      </c>
      <c r="F129" s="153" t="str">
        <f t="shared" si="14"/>
        <v>NA</v>
      </c>
      <c r="G129" s="150"/>
      <c r="H129" s="154" t="b">
        <f t="shared" si="15"/>
        <v>0</v>
      </c>
      <c r="I129" s="155" t="str">
        <f t="shared" si="16"/>
        <v/>
      </c>
      <c r="J129" s="155"/>
      <c r="K129" s="150"/>
    </row>
    <row r="130" spans="1:11" ht="12.75" hidden="1" customHeight="1" x14ac:dyDescent="0.2">
      <c r="A130" s="18" t="s">
        <v>160</v>
      </c>
      <c r="E130" s="152">
        <f t="shared" si="17"/>
        <v>7</v>
      </c>
      <c r="F130" s="153" t="str">
        <f t="shared" si="14"/>
        <v>NA</v>
      </c>
      <c r="G130" s="150"/>
      <c r="H130" s="154" t="b">
        <f t="shared" si="15"/>
        <v>0</v>
      </c>
      <c r="I130" s="155" t="str">
        <f t="shared" si="16"/>
        <v/>
      </c>
      <c r="J130" s="155"/>
      <c r="K130" s="150"/>
    </row>
    <row r="131" spans="1:11" ht="12.75" hidden="1" customHeight="1" x14ac:dyDescent="0.2">
      <c r="A131" s="18" t="s">
        <v>160</v>
      </c>
      <c r="E131" s="152">
        <f t="shared" si="17"/>
        <v>8</v>
      </c>
      <c r="F131" s="153" t="str">
        <f t="shared" si="14"/>
        <v>NA</v>
      </c>
      <c r="G131" s="150"/>
      <c r="H131" s="154" t="b">
        <f t="shared" si="15"/>
        <v>0</v>
      </c>
      <c r="I131" s="155" t="str">
        <f t="shared" si="16"/>
        <v/>
      </c>
      <c r="J131" s="155"/>
      <c r="K131" s="150"/>
    </row>
    <row r="132" spans="1:11" ht="12.75" hidden="1" customHeight="1" x14ac:dyDescent="0.2">
      <c r="A132" s="18" t="s">
        <v>160</v>
      </c>
      <c r="E132" s="152">
        <f t="shared" si="17"/>
        <v>9</v>
      </c>
      <c r="F132" s="153" t="str">
        <f t="shared" si="14"/>
        <v>NA</v>
      </c>
      <c r="G132" s="150"/>
      <c r="H132" s="154" t="b">
        <f t="shared" si="15"/>
        <v>0</v>
      </c>
      <c r="I132" s="155" t="str">
        <f t="shared" si="16"/>
        <v/>
      </c>
      <c r="J132" s="155"/>
      <c r="K132" s="150"/>
    </row>
    <row r="133" spans="1:11" ht="12.75" hidden="1" customHeight="1" x14ac:dyDescent="0.2">
      <c r="A133" s="18" t="s">
        <v>160</v>
      </c>
      <c r="E133" s="152">
        <f t="shared" si="17"/>
        <v>10</v>
      </c>
      <c r="F133" s="153" t="str">
        <f t="shared" si="14"/>
        <v>NA</v>
      </c>
      <c r="G133" s="150"/>
      <c r="H133" s="154" t="b">
        <f t="shared" si="15"/>
        <v>0</v>
      </c>
      <c r="I133" s="155" t="str">
        <f t="shared" si="16"/>
        <v/>
      </c>
      <c r="J133" s="155"/>
      <c r="K133" s="150"/>
    </row>
    <row r="134" spans="1:11" ht="12.75" hidden="1" customHeight="1" x14ac:dyDescent="0.2">
      <c r="A134" s="18" t="s">
        <v>160</v>
      </c>
      <c r="E134" s="152">
        <f t="shared" si="17"/>
        <v>11</v>
      </c>
      <c r="F134" s="153" t="str">
        <f t="shared" si="14"/>
        <v>NA</v>
      </c>
      <c r="G134" s="150"/>
      <c r="H134" s="154" t="b">
        <f t="shared" si="15"/>
        <v>0</v>
      </c>
      <c r="I134" s="155" t="str">
        <f t="shared" si="16"/>
        <v/>
      </c>
      <c r="J134" s="155"/>
      <c r="K134" s="150"/>
    </row>
    <row r="135" spans="1:11" ht="12.75" hidden="1" customHeight="1" x14ac:dyDescent="0.2">
      <c r="A135" s="18" t="s">
        <v>160</v>
      </c>
      <c r="E135" s="152">
        <f t="shared" si="17"/>
        <v>12</v>
      </c>
      <c r="F135" s="153" t="str">
        <f t="shared" si="14"/>
        <v>NA</v>
      </c>
      <c r="G135" s="150"/>
      <c r="H135" s="154" t="b">
        <f t="shared" si="15"/>
        <v>0</v>
      </c>
      <c r="I135" s="155" t="str">
        <f t="shared" si="16"/>
        <v/>
      </c>
      <c r="J135" s="155"/>
      <c r="K135" s="150"/>
    </row>
    <row r="136" spans="1:11" ht="12.75" hidden="1" customHeight="1" x14ac:dyDescent="0.2">
      <c r="A136" s="18" t="s">
        <v>160</v>
      </c>
      <c r="E136" s="152">
        <f t="shared" si="17"/>
        <v>13</v>
      </c>
      <c r="F136" s="153" t="str">
        <f t="shared" si="14"/>
        <v>NA</v>
      </c>
      <c r="G136" s="150"/>
      <c r="H136" s="154" t="b">
        <f t="shared" si="15"/>
        <v>0</v>
      </c>
      <c r="I136" s="155" t="str">
        <f t="shared" si="16"/>
        <v/>
      </c>
      <c r="J136" s="155"/>
      <c r="K136" s="150"/>
    </row>
    <row r="137" spans="1:11" ht="12.75" hidden="1" customHeight="1" x14ac:dyDescent="0.2">
      <c r="A137" s="18" t="s">
        <v>160</v>
      </c>
      <c r="E137" s="152">
        <f t="shared" si="17"/>
        <v>14</v>
      </c>
      <c r="F137" s="153" t="str">
        <f t="shared" si="14"/>
        <v>NA</v>
      </c>
      <c r="G137" s="150"/>
      <c r="H137" s="154" t="b">
        <f t="shared" si="15"/>
        <v>0</v>
      </c>
      <c r="I137" s="155" t="str">
        <f t="shared" si="16"/>
        <v/>
      </c>
      <c r="J137" s="155"/>
      <c r="K137" s="150"/>
    </row>
    <row r="138" spans="1:11" ht="12.75" hidden="1" customHeight="1" x14ac:dyDescent="0.2">
      <c r="A138" s="18" t="s">
        <v>160</v>
      </c>
      <c r="E138" s="152">
        <f t="shared" si="17"/>
        <v>15</v>
      </c>
      <c r="F138" s="153" t="str">
        <f t="shared" si="14"/>
        <v>NA</v>
      </c>
      <c r="G138" s="150"/>
      <c r="H138" s="154" t="b">
        <f t="shared" si="15"/>
        <v>0</v>
      </c>
      <c r="I138" s="155" t="str">
        <f t="shared" si="16"/>
        <v/>
      </c>
      <c r="J138" s="155"/>
      <c r="K138" s="150"/>
    </row>
    <row r="139" spans="1:11" ht="12.75" hidden="1" customHeight="1" x14ac:dyDescent="0.2">
      <c r="A139" s="18" t="s">
        <v>160</v>
      </c>
      <c r="E139" s="152">
        <f t="shared" si="17"/>
        <v>16</v>
      </c>
      <c r="F139" s="153" t="str">
        <f t="shared" si="14"/>
        <v>NA</v>
      </c>
      <c r="G139" s="150"/>
      <c r="H139" s="154" t="b">
        <f t="shared" si="15"/>
        <v>0</v>
      </c>
      <c r="I139" s="155" t="str">
        <f t="shared" si="16"/>
        <v/>
      </c>
      <c r="J139" s="155"/>
      <c r="K139" s="150"/>
    </row>
    <row r="140" spans="1:11" ht="12.75" hidden="1" customHeight="1" x14ac:dyDescent="0.2">
      <c r="A140" s="18" t="s">
        <v>160</v>
      </c>
      <c r="E140" s="152">
        <v>17</v>
      </c>
      <c r="F140" s="153" t="str">
        <f t="shared" si="14"/>
        <v>NA</v>
      </c>
      <c r="G140" s="150"/>
      <c r="H140" s="154" t="b">
        <f t="shared" si="15"/>
        <v>0</v>
      </c>
      <c r="I140" s="155" t="str">
        <f t="shared" si="16"/>
        <v/>
      </c>
      <c r="J140" s="155"/>
      <c r="K140" s="150"/>
    </row>
    <row r="141" spans="1:11" ht="12.75" hidden="1" customHeight="1" x14ac:dyDescent="0.2">
      <c r="A141" s="18" t="s">
        <v>160</v>
      </c>
    </row>
    <row r="142" spans="1:11" hidden="1" x14ac:dyDescent="0.2">
      <c r="A142" s="18" t="s">
        <v>160</v>
      </c>
    </row>
    <row r="143" spans="1:11" hidden="1" x14ac:dyDescent="0.2">
      <c r="A143" s="18" t="s">
        <v>160</v>
      </c>
      <c r="E143" s="17" t="s">
        <v>292</v>
      </c>
      <c r="F143" s="17"/>
      <c r="G143" s="154" t="b">
        <f>COUNTA($E$17:$E$26,CNTR_FallBackSubInstRelevant)&gt;0</f>
        <v>0</v>
      </c>
    </row>
    <row r="144" spans="1:11" ht="11.25" hidden="1" customHeight="1" x14ac:dyDescent="0.2">
      <c r="A144" s="18" t="s">
        <v>160</v>
      </c>
    </row>
  </sheetData>
  <sheetProtection sheet="1" objects="1" scenarios="1" formatCells="0" formatColumns="0" formatRows="0"/>
  <mergeCells count="183">
    <mergeCell ref="E41:J41"/>
    <mergeCell ref="E42:J42"/>
    <mergeCell ref="E55:I55"/>
    <mergeCell ref="J55:N55"/>
    <mergeCell ref="E56:N56"/>
    <mergeCell ref="F61:N61"/>
    <mergeCell ref="F62:N62"/>
    <mergeCell ref="F63:N63"/>
    <mergeCell ref="D70:N70"/>
    <mergeCell ref="E54:N54"/>
    <mergeCell ref="E43:J43"/>
    <mergeCell ref="E44:J44"/>
    <mergeCell ref="E45:J45"/>
    <mergeCell ref="E35:J35"/>
    <mergeCell ref="E36:J36"/>
    <mergeCell ref="E37:J37"/>
    <mergeCell ref="E38:J38"/>
    <mergeCell ref="E39:J39"/>
    <mergeCell ref="E40:J40"/>
    <mergeCell ref="D8:N8"/>
    <mergeCell ref="D10:N10"/>
    <mergeCell ref="E15:N15"/>
    <mergeCell ref="D11:N11"/>
    <mergeCell ref="E16:K16"/>
    <mergeCell ref="E17:K17"/>
    <mergeCell ref="E18:K18"/>
    <mergeCell ref="E19:K19"/>
    <mergeCell ref="E20:K20"/>
    <mergeCell ref="E32:N32"/>
    <mergeCell ref="B2:D4"/>
    <mergeCell ref="G2:H2"/>
    <mergeCell ref="I2:J2"/>
    <mergeCell ref="K2:L2"/>
    <mergeCell ref="M2:N2"/>
    <mergeCell ref="E3:F3"/>
    <mergeCell ref="G3:H3"/>
    <mergeCell ref="I3:J3"/>
    <mergeCell ref="K3:L3"/>
    <mergeCell ref="M3:N3"/>
    <mergeCell ref="E4:F4"/>
    <mergeCell ref="G4:H4"/>
    <mergeCell ref="I4:J4"/>
    <mergeCell ref="K4:L4"/>
    <mergeCell ref="M4:N4"/>
    <mergeCell ref="D6:N6"/>
    <mergeCell ref="E25:K25"/>
    <mergeCell ref="E26:K26"/>
    <mergeCell ref="E12:N12"/>
    <mergeCell ref="E13:N13"/>
    <mergeCell ref="E49:N49"/>
    <mergeCell ref="E50:N50"/>
    <mergeCell ref="E59:N59"/>
    <mergeCell ref="F60:N60"/>
    <mergeCell ref="E52:N52"/>
    <mergeCell ref="E53:N53"/>
    <mergeCell ref="E14:N14"/>
    <mergeCell ref="E30:N30"/>
    <mergeCell ref="E31:N31"/>
    <mergeCell ref="E33:N33"/>
    <mergeCell ref="D47:N47"/>
    <mergeCell ref="E21:K21"/>
    <mergeCell ref="E22:K22"/>
    <mergeCell ref="E23:K23"/>
    <mergeCell ref="E24:K24"/>
    <mergeCell ref="E51:N51"/>
    <mergeCell ref="E34:N34"/>
    <mergeCell ref="D29:N29"/>
    <mergeCell ref="D28:N28"/>
    <mergeCell ref="E72:N72"/>
    <mergeCell ref="E73:N73"/>
    <mergeCell ref="E74:N74"/>
    <mergeCell ref="J58:N58"/>
    <mergeCell ref="E58:I58"/>
    <mergeCell ref="E64:N64"/>
    <mergeCell ref="F82:N82"/>
    <mergeCell ref="E68:N68"/>
    <mergeCell ref="E67:N67"/>
    <mergeCell ref="E66:N66"/>
    <mergeCell ref="E65:N65"/>
    <mergeCell ref="F91:H91"/>
    <mergeCell ref="I91:J91"/>
    <mergeCell ref="K91:L91"/>
    <mergeCell ref="M91:N91"/>
    <mergeCell ref="F89:N89"/>
    <mergeCell ref="E75:N75"/>
    <mergeCell ref="E76:N76"/>
    <mergeCell ref="F78:N78"/>
    <mergeCell ref="F88:N88"/>
    <mergeCell ref="E77:N77"/>
    <mergeCell ref="F87:N87"/>
    <mergeCell ref="F79:N79"/>
    <mergeCell ref="F80:N80"/>
    <mergeCell ref="E83:N83"/>
    <mergeCell ref="F81:N81"/>
    <mergeCell ref="F85:N85"/>
    <mergeCell ref="E86:N86"/>
    <mergeCell ref="F84:N84"/>
    <mergeCell ref="I93:J93"/>
    <mergeCell ref="K93:L93"/>
    <mergeCell ref="M93:N93"/>
    <mergeCell ref="F94:H94"/>
    <mergeCell ref="I94:J94"/>
    <mergeCell ref="K94:L94"/>
    <mergeCell ref="M94:N94"/>
    <mergeCell ref="I92:J92"/>
    <mergeCell ref="K92:L92"/>
    <mergeCell ref="M92:N92"/>
    <mergeCell ref="F93:H93"/>
    <mergeCell ref="F92:H92"/>
    <mergeCell ref="F115:G115"/>
    <mergeCell ref="H115:I115"/>
    <mergeCell ref="J115:L115"/>
    <mergeCell ref="M115:N115"/>
    <mergeCell ref="F110:G110"/>
    <mergeCell ref="H110:I110"/>
    <mergeCell ref="J110:L110"/>
    <mergeCell ref="M110:N110"/>
    <mergeCell ref="F111:G111"/>
    <mergeCell ref="H111:I111"/>
    <mergeCell ref="J111:L111"/>
    <mergeCell ref="M111:N111"/>
    <mergeCell ref="F112:G112"/>
    <mergeCell ref="H112:I112"/>
    <mergeCell ref="J112:L112"/>
    <mergeCell ref="M112:N112"/>
    <mergeCell ref="F113:G113"/>
    <mergeCell ref="H113:I113"/>
    <mergeCell ref="J113:L113"/>
    <mergeCell ref="M113:N113"/>
    <mergeCell ref="F108:G108"/>
    <mergeCell ref="H108:I108"/>
    <mergeCell ref="J108:L108"/>
    <mergeCell ref="M108:N108"/>
    <mergeCell ref="F109:G109"/>
    <mergeCell ref="H109:I109"/>
    <mergeCell ref="J109:L109"/>
    <mergeCell ref="M109:N109"/>
    <mergeCell ref="F114:G114"/>
    <mergeCell ref="H114:I114"/>
    <mergeCell ref="J114:L114"/>
    <mergeCell ref="M114:N114"/>
    <mergeCell ref="F105:G105"/>
    <mergeCell ref="H105:I105"/>
    <mergeCell ref="F107:G107"/>
    <mergeCell ref="H107:I107"/>
    <mergeCell ref="J107:L107"/>
    <mergeCell ref="M107:N107"/>
    <mergeCell ref="F98:H98"/>
    <mergeCell ref="I98:J98"/>
    <mergeCell ref="K98:L98"/>
    <mergeCell ref="M98:N98"/>
    <mergeCell ref="J105:L105"/>
    <mergeCell ref="M105:N105"/>
    <mergeCell ref="F106:G106"/>
    <mergeCell ref="H106:I106"/>
    <mergeCell ref="J106:L106"/>
    <mergeCell ref="M106:N106"/>
    <mergeCell ref="F99:H99"/>
    <mergeCell ref="I99:J99"/>
    <mergeCell ref="K99:L99"/>
    <mergeCell ref="K101:L101"/>
    <mergeCell ref="M101:N101"/>
    <mergeCell ref="E103:N103"/>
    <mergeCell ref="M99:N99"/>
    <mergeCell ref="F100:H100"/>
    <mergeCell ref="E104:N104"/>
    <mergeCell ref="F95:H95"/>
    <mergeCell ref="I95:J95"/>
    <mergeCell ref="K95:L95"/>
    <mergeCell ref="M95:N95"/>
    <mergeCell ref="F96:H96"/>
    <mergeCell ref="I96:J96"/>
    <mergeCell ref="K96:L96"/>
    <mergeCell ref="M96:N96"/>
    <mergeCell ref="F97:H97"/>
    <mergeCell ref="I97:J97"/>
    <mergeCell ref="K97:L97"/>
    <mergeCell ref="M97:N97"/>
    <mergeCell ref="I100:J100"/>
    <mergeCell ref="K100:L100"/>
    <mergeCell ref="M100:N100"/>
    <mergeCell ref="F101:H101"/>
    <mergeCell ref="I101:J101"/>
  </mergeCells>
  <conditionalFormatting sqref="F106:G115">
    <cfRule type="expression" dxfId="226" priority="2" stopIfTrue="1">
      <formula>($R92=FALSE)</formula>
    </cfRule>
  </conditionalFormatting>
  <conditionalFormatting sqref="F106:N115">
    <cfRule type="expression" dxfId="225" priority="1" stopIfTrue="1">
      <formula>AND(CNTR_ExistConnectionEntries,ISBLANK($F92))</formula>
    </cfRule>
  </conditionalFormatting>
  <conditionalFormatting sqref="H106:N115">
    <cfRule type="expression" dxfId="224" priority="4" stopIfTrue="1">
      <formula>($R92=FALSE)</formula>
    </cfRule>
  </conditionalFormatting>
  <conditionalFormatting sqref="R3:S3">
    <cfRule type="expression" dxfId="223" priority="12" stopIfTrue="1">
      <formula>$G$283</formula>
    </cfRule>
  </conditionalFormatting>
  <conditionalFormatting sqref="R4:S4">
    <cfRule type="expression" dxfId="222" priority="13" stopIfTrue="1">
      <formula>$G$287</formula>
    </cfRule>
  </conditionalFormatting>
  <dataValidations count="5">
    <dataValidation type="list" allowBlank="1" showInputMessage="1" showErrorMessage="1" sqref="K36:K45">
      <formula1>Euconst_TrueFalse</formula1>
    </dataValidation>
    <dataValidation type="list" allowBlank="1" showInputMessage="1" showErrorMessage="1" sqref="E17:E26">
      <formula1>EUconst_BMlistNames</formula1>
    </dataValidation>
    <dataValidation type="list" allowBlank="1" showInputMessage="1" showErrorMessage="1" sqref="M92:N101 JD92:JE101 SZ92:TA101 ACV92:ACW101 AMR92:AMS101 AWN92:AWO101 BGJ92:BGK101 BQF92:BQG101 CAB92:CAC101 CJX92:CJY101 CTT92:CTU101 DDP92:DDQ101 DNL92:DNM101 DXH92:DXI101 EHD92:EHE101 EQZ92:ERA101 FAV92:FAW101 FKR92:FKS101 FUN92:FUO101 GEJ92:GEK101 GOF92:GOG101 GYB92:GYC101 HHX92:HHY101 HRT92:HRU101 IBP92:IBQ101 ILL92:ILM101 IVH92:IVI101 JFD92:JFE101 JOZ92:JPA101 JYV92:JYW101 KIR92:KIS101 KSN92:KSO101 LCJ92:LCK101 LMF92:LMG101 LWB92:LWC101 MFX92:MFY101 MPT92:MPU101 MZP92:MZQ101 NJL92:NJM101 NTH92:NTI101 ODD92:ODE101 OMZ92:ONA101 OWV92:OWW101 PGR92:PGS101 PQN92:PQO101 QAJ92:QAK101 QKF92:QKG101 QUB92:QUC101 RDX92:RDY101 RNT92:RNU101 RXP92:RXQ101 SHL92:SHM101 SRH92:SRI101 TBD92:TBE101 TKZ92:TLA101 TUV92:TUW101 UER92:UES101 UON92:UOO101 UYJ92:UYK101 VIF92:VIG101 VSB92:VSC101 WBX92:WBY101 WLT92:WLU101 WVP92:WVQ101">
      <formula1>EUconst_ConnectionTransferTypes</formula1>
    </dataValidation>
    <dataValidation type="list" allowBlank="1" showInputMessage="1" showErrorMessage="1" sqref="K92:L101 JB92:JC101 SX92:SY101 ACT92:ACU101 AMP92:AMQ101 AWL92:AWM101 BGH92:BGI101 BQD92:BQE101 BZZ92:CAA101 CJV92:CJW101 CTR92:CTS101 DDN92:DDO101 DNJ92:DNK101 DXF92:DXG101 EHB92:EHC101 EQX92:EQY101 FAT92:FAU101 FKP92:FKQ101 FUL92:FUM101 GEH92:GEI101 GOD92:GOE101 GXZ92:GYA101 HHV92:HHW101 HRR92:HRS101 IBN92:IBO101 ILJ92:ILK101 IVF92:IVG101 JFB92:JFC101 JOX92:JOY101 JYT92:JYU101 KIP92:KIQ101 KSL92:KSM101 LCH92:LCI101 LMD92:LME101 LVZ92:LWA101 MFV92:MFW101 MPR92:MPS101 MZN92:MZO101 NJJ92:NJK101 NTF92:NTG101 ODB92:ODC101 OMX92:OMY101 OWT92:OWU101 PGP92:PGQ101 PQL92:PQM101 QAH92:QAI101 QKD92:QKE101 QTZ92:QUA101 RDV92:RDW101 RNR92:RNS101 RXN92:RXO101 SHJ92:SHK101 SRF92:SRG101 TBB92:TBC101 TKX92:TKY101 TUT92:TUU101 UEP92:UEQ101 UOL92:UOM101 UYH92:UYI101 VID92:VIE101 VRZ92:VSA101 WBV92:WBW101 WLR92:WLS101 WVN92:WVO101">
      <formula1>EUconst_ConnectionTypes</formula1>
    </dataValidation>
    <dataValidation type="list" allowBlank="1" showInputMessage="1" showErrorMessage="1" sqref="I92:I101 IZ92:IZ101 SV92:SV101 ACR92:ACR101 AMN92:AMN101 AWJ92:AWJ101 BGF92:BGF101 BQB92:BQB101 BZX92:BZX101 CJT92:CJT101 CTP92:CTP101 DDL92:DDL101 DNH92:DNH101 DXD92:DXD101 EGZ92:EGZ101 EQV92:EQV101 FAR92:FAR101 FKN92:FKN101 FUJ92:FUJ101 GEF92:GEF101 GOB92:GOB101 GXX92:GXX101 HHT92:HHT101 HRP92:HRP101 IBL92:IBL101 ILH92:ILH101 IVD92:IVD101 JEZ92:JEZ101 JOV92:JOV101 JYR92:JYR101 KIN92:KIN101 KSJ92:KSJ101 LCF92:LCF101 LMB92:LMB101 LVX92:LVX101 MFT92:MFT101 MPP92:MPP101 MZL92:MZL101 NJH92:NJH101 NTD92:NTD101 OCZ92:OCZ101 OMV92:OMV101 OWR92:OWR101 PGN92:PGN101 PQJ92:PQJ101 QAF92:QAF101 QKB92:QKB101 QTX92:QTX101 RDT92:RDT101 RNP92:RNP101 RXL92:RXL101 SHH92:SHH101 SRD92:SRD101 TAZ92:TAZ101 TKV92:TKV101 TUR92:TUR101 UEN92:UEN101 UOJ92:UOJ101 UYF92:UYF101 VIB92:VIB101 VRX92:VRX101 WBT92:WBT101 WLP92:WLP101 WVL92:WVL101">
      <formula1>EUconst_ConnectedEntityTypes</formula1>
    </dataValidation>
  </dataValidations>
  <hyperlinks>
    <hyperlink ref="G2:H2" location="JUMP_TOC_Home" display="Table of contents"/>
    <hyperlink ref="E3:F3" location="JUMP_C_Top" display="Top of sheet"/>
    <hyperlink ref="I2:J2" location="JUMP_B_I" display="Previous sheet"/>
    <hyperlink ref="E4:F4" location="JUMP_F_Bottom" display="End of sheet"/>
    <hyperlink ref="K2:L2" location="JUMP_D_Top" display="Next sheet"/>
    <hyperlink ref="G3:H3" location="JUMP_C_I" display="List of sub-installations"/>
    <hyperlink ref="I3:J3" location="JUMP_C_II" display="Description"/>
    <hyperlink ref="K3:L3" location="JUMP_C_III" display="Technical connections"/>
  </hyperlinks>
  <pageMargins left="0.7" right="0.7" top="0.78740157499999996" bottom="0.78740157499999996" header="0.3" footer="0.3"/>
  <pageSetup paperSize="9" scale="56" orientation="portrait" r:id="rId1"/>
  <colBreaks count="1" manualBreakCount="1">
    <brk id="1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tabColor rgb="FFFFFF00"/>
  </sheetPr>
  <dimension ref="A1:P124"/>
  <sheetViews>
    <sheetView topLeftCell="B1" zoomScaleNormal="100" workbookViewId="0">
      <pane ySplit="4" topLeftCell="A5" activePane="bottomLeft" state="frozen"/>
      <selection sqref="A1:E4"/>
      <selection pane="bottomLeft" activeCell="B2" sqref="B2:D4"/>
    </sheetView>
  </sheetViews>
  <sheetFormatPr baseColWidth="10" defaultColWidth="11.42578125" defaultRowHeight="14.25" x14ac:dyDescent="0.2"/>
  <cols>
    <col min="1" max="1" width="5.7109375" style="245" hidden="1" customWidth="1"/>
    <col min="2" max="4" width="5.7109375" style="36" customWidth="1"/>
    <col min="5" max="14" width="12.7109375" style="36" customWidth="1"/>
    <col min="15" max="15" width="5.7109375" style="36" customWidth="1"/>
    <col min="16" max="16" width="11.42578125" style="245" hidden="1" customWidth="1"/>
    <col min="17" max="16384" width="11.42578125" style="244"/>
  </cols>
  <sheetData>
    <row r="1" spans="1:16" ht="15" hidden="1" thickBot="1" x14ac:dyDescent="0.25">
      <c r="A1" s="245" t="s">
        <v>160</v>
      </c>
      <c r="B1" s="18"/>
      <c r="C1" s="18"/>
      <c r="D1" s="18"/>
      <c r="E1" s="18"/>
      <c r="F1" s="18"/>
      <c r="G1" s="18"/>
      <c r="H1" s="18"/>
      <c r="I1" s="18"/>
      <c r="J1" s="18"/>
      <c r="K1" s="18"/>
      <c r="L1" s="18"/>
      <c r="M1" s="18"/>
      <c r="N1" s="18"/>
      <c r="O1" s="18"/>
      <c r="P1" s="245" t="s">
        <v>160</v>
      </c>
    </row>
    <row r="2" spans="1:16" ht="15" thickBot="1" x14ac:dyDescent="0.25">
      <c r="A2" s="18"/>
      <c r="B2" s="723" t="str">
        <f>Translations!$B$192</f>
        <v>D. 
MethProc</v>
      </c>
      <c r="C2" s="724"/>
      <c r="D2" s="725"/>
      <c r="E2" s="297" t="str">
        <f>Translations!$B$2</f>
        <v>Navigācijas josla:</v>
      </c>
      <c r="F2" s="298"/>
      <c r="G2" s="732" t="str">
        <f>Translations!$B$18</f>
        <v>Saturs</v>
      </c>
      <c r="H2" s="646"/>
      <c r="I2" s="646" t="str">
        <f>Translations!$B$19</f>
        <v>Iepriekšējā lapa</v>
      </c>
      <c r="J2" s="646"/>
      <c r="K2" s="646" t="str">
        <f>Translations!$B$3</f>
        <v>Nākamā lapa</v>
      </c>
      <c r="L2" s="646"/>
      <c r="M2" s="646"/>
      <c r="N2" s="646"/>
      <c r="O2" s="19"/>
    </row>
    <row r="3" spans="1:16" ht="15" thickBot="1" x14ac:dyDescent="0.25">
      <c r="A3" s="18"/>
      <c r="B3" s="726"/>
      <c r="C3" s="727"/>
      <c r="D3" s="728"/>
      <c r="E3" s="646" t="str">
        <f>Translations!$B$4</f>
        <v>Lapas sākums</v>
      </c>
      <c r="F3" s="715"/>
      <c r="G3" s="846" t="str">
        <f>Translations!$B$193</f>
        <v>Metodes iekārtas līmenī</v>
      </c>
      <c r="H3" s="847"/>
      <c r="I3" s="847" t="str">
        <f>Translations!$B$194</f>
        <v>Procedūras</v>
      </c>
      <c r="J3" s="847"/>
      <c r="K3" s="848"/>
      <c r="L3" s="848"/>
      <c r="M3" s="848"/>
      <c r="N3" s="848"/>
      <c r="O3" s="19"/>
    </row>
    <row r="4" spans="1:16" ht="15" thickBot="1" x14ac:dyDescent="0.25">
      <c r="A4" s="18"/>
      <c r="B4" s="729"/>
      <c r="C4" s="730"/>
      <c r="D4" s="731"/>
      <c r="E4" s="646" t="str">
        <f>Translations!$B$5</f>
        <v>Lapas beigas</v>
      </c>
      <c r="F4" s="646"/>
      <c r="G4" s="849"/>
      <c r="H4" s="850"/>
      <c r="I4" s="850"/>
      <c r="J4" s="850"/>
      <c r="K4" s="850"/>
      <c r="L4" s="850"/>
      <c r="M4" s="851"/>
      <c r="N4" s="850"/>
      <c r="O4" s="19"/>
    </row>
    <row r="5" spans="1:16" x14ac:dyDescent="0.2">
      <c r="A5" s="18"/>
      <c r="O5" s="19"/>
    </row>
    <row r="6" spans="1:16" ht="18" x14ac:dyDescent="0.2">
      <c r="C6" s="2" t="s">
        <v>167</v>
      </c>
      <c r="D6" s="720" t="str">
        <f>Translations!$B$195</f>
        <v>Metodes un procedūras iekārtas līmenī</v>
      </c>
      <c r="E6" s="720"/>
      <c r="F6" s="720"/>
      <c r="G6" s="720"/>
      <c r="H6" s="720"/>
      <c r="I6" s="720"/>
      <c r="J6" s="720"/>
      <c r="K6" s="720"/>
      <c r="L6" s="720"/>
      <c r="M6" s="720"/>
      <c r="N6" s="720"/>
    </row>
    <row r="8" spans="1:16" ht="16.5" customHeight="1" x14ac:dyDescent="0.2">
      <c r="C8" s="242" t="s">
        <v>25</v>
      </c>
      <c r="D8" s="842" t="str">
        <f>Translations!$B$193</f>
        <v>Metodes iekārtas līmenī</v>
      </c>
      <c r="E8" s="842"/>
      <c r="F8" s="842"/>
      <c r="G8" s="842"/>
      <c r="H8" s="842"/>
      <c r="I8" s="842"/>
      <c r="J8" s="842"/>
      <c r="K8" s="842"/>
      <c r="L8" s="842"/>
      <c r="M8" s="842"/>
      <c r="N8" s="842"/>
    </row>
    <row r="9" spans="1:16" ht="12.75" customHeight="1" x14ac:dyDescent="0.2"/>
    <row r="10" spans="1:16" ht="30" customHeight="1" x14ac:dyDescent="0.2">
      <c r="D10" s="738" t="str">
        <f>Translations!$B$196</f>
        <v>Ieraksti šajā sadaļā ir relevanti tikai tad, ja iekārtai ir vairāk nekā viena apakšiekārta UN ir fiziski bloki, ko izmanto vairāk nekā viena apakšiekārta. Ja tā nav, pārejiet pie II sadaļas.</v>
      </c>
      <c r="E10" s="738"/>
      <c r="F10" s="738"/>
      <c r="G10" s="738"/>
      <c r="H10" s="738"/>
      <c r="I10" s="738"/>
      <c r="J10" s="738"/>
      <c r="K10" s="738"/>
      <c r="L10" s="738"/>
      <c r="M10" s="738"/>
      <c r="N10" s="738"/>
    </row>
    <row r="11" spans="1:16" ht="5.0999999999999996" customHeight="1" x14ac:dyDescent="0.2"/>
    <row r="12" spans="1:16" ht="12.75" customHeight="1" x14ac:dyDescent="0.2">
      <c r="D12" s="524" t="s">
        <v>26</v>
      </c>
      <c r="E12" s="801" t="str">
        <f>Translations!$B$197</f>
        <v>Iekārtu fiziskās daļas, ko izmanto vairāk nekā vienā apakšiekārtā</v>
      </c>
      <c r="F12" s="801"/>
      <c r="G12" s="801"/>
      <c r="H12" s="801"/>
      <c r="I12" s="801"/>
      <c r="J12" s="801"/>
      <c r="K12" s="801"/>
      <c r="L12" s="801"/>
      <c r="M12" s="801"/>
      <c r="N12" s="801"/>
    </row>
    <row r="13" spans="1:16" ht="25.5" customHeight="1" x14ac:dyDescent="0.2">
      <c r="E13" s="768" t="str">
        <f>Translations!$B$198</f>
        <v>Kā prasīts FAR VI pielikuma 2. punkta b) apakšpunktā, uzskaitiet visas iekārtu fiziskās daļas un blokus, ko izmanto vairāk nekā vienā apakšiekārtā, tostarp siltumapgādes sistēmas, kopīgus katlus un koģenerācijas blokus utt.</v>
      </c>
      <c r="F13" s="769"/>
      <c r="G13" s="769"/>
      <c r="H13" s="769"/>
      <c r="I13" s="769"/>
      <c r="J13" s="769"/>
      <c r="K13" s="769"/>
      <c r="L13" s="769"/>
      <c r="M13" s="769"/>
      <c r="N13" s="769"/>
    </row>
    <row r="14" spans="1:16" ht="12.75" customHeight="1" x14ac:dyDescent="0.2">
      <c r="E14" s="768" t="str">
        <f>Translations!$B$199</f>
        <v>Attiecībā uz katru daļu vai bloku izvēlieties visas relevantās apakšiekārtas no nolaižamajiem sarakstiem, kuros pieejamas visas apakšiekārtas, kas izraudzītas C lapas I sadaļā.</v>
      </c>
      <c r="F14" s="769"/>
      <c r="G14" s="769"/>
      <c r="H14" s="769"/>
      <c r="I14" s="769"/>
      <c r="J14" s="769"/>
      <c r="K14" s="769"/>
      <c r="L14" s="769"/>
      <c r="M14" s="769"/>
      <c r="N14" s="769"/>
    </row>
    <row r="15" spans="1:16" ht="12.75" customHeight="1" x14ac:dyDescent="0.2">
      <c r="E15" s="768" t="str">
        <f>Translations!$B$200</f>
        <v>Bloki, kurus izmanto tikai vienā apakšiekārtā, nav jāuzskaita šeit, bet detalizēti jāapraksta relevantajai apakšiekārtai veltītajā a) sadaļā F un G lapā.</v>
      </c>
      <c r="F15" s="769"/>
      <c r="G15" s="769"/>
      <c r="H15" s="769"/>
      <c r="I15" s="769"/>
      <c r="J15" s="769"/>
      <c r="K15" s="769"/>
      <c r="L15" s="769"/>
      <c r="M15" s="769"/>
      <c r="N15" s="769"/>
    </row>
    <row r="16" spans="1:16" ht="25.5" customHeight="1" x14ac:dyDescent="0.2">
      <c r="E16" s="768" t="str">
        <f>Translations!$B$201</f>
        <v>Piemēram, ja katls ražo izmērāmu siltumu, ko patērē divas produkta līmeņatzīmes apakšiekārtas, tas šeit jānorāda un šīs divas apakšiekārtas jāizvēlas no nolaižamās izvēlnes. Ja siltumu patērē tikai viena no šīm divām apakšiekārtām, šeit nekas nav jāievada; tad informācija norādāma F lapas I sadaļas a) punktā.</v>
      </c>
      <c r="F16" s="769"/>
      <c r="G16" s="769"/>
      <c r="H16" s="769"/>
      <c r="I16" s="769"/>
      <c r="J16" s="769"/>
      <c r="K16" s="769"/>
      <c r="L16" s="769"/>
      <c r="M16" s="769"/>
      <c r="N16" s="769"/>
    </row>
    <row r="17" spans="5:14" ht="5.0999999999999996" customHeight="1" x14ac:dyDescent="0.2"/>
    <row r="18" spans="5:14" ht="12.75" customHeight="1" x14ac:dyDescent="0.2">
      <c r="E18" s="888" t="str">
        <f>Translations!$B$202</f>
        <v>Atsauce</v>
      </c>
      <c r="F18" s="891" t="str">
        <f>Translations!$B$203</f>
        <v>Iekārtas fiziskā daļa vai bloks</v>
      </c>
      <c r="G18" s="892"/>
      <c r="H18" s="892"/>
      <c r="I18" s="893"/>
      <c r="J18" s="890" t="str">
        <f>Translations!$B$204</f>
        <v>Relevantās apakšiekārtas</v>
      </c>
      <c r="K18" s="890"/>
      <c r="L18" s="890"/>
      <c r="M18" s="890"/>
      <c r="N18" s="890"/>
    </row>
    <row r="19" spans="5:14" ht="12.75" customHeight="1" x14ac:dyDescent="0.2">
      <c r="E19" s="889"/>
      <c r="F19" s="894"/>
      <c r="G19" s="895"/>
      <c r="H19" s="895"/>
      <c r="I19" s="896"/>
      <c r="J19" s="528">
        <v>1</v>
      </c>
      <c r="K19" s="528">
        <v>2</v>
      </c>
      <c r="L19" s="528">
        <v>3</v>
      </c>
      <c r="M19" s="528">
        <v>4</v>
      </c>
      <c r="N19" s="528">
        <v>5</v>
      </c>
    </row>
    <row r="20" spans="5:14" ht="12.75" customHeight="1" x14ac:dyDescent="0.2">
      <c r="E20" s="157" t="s">
        <v>257</v>
      </c>
      <c r="F20" s="757"/>
      <c r="G20" s="757"/>
      <c r="H20" s="757"/>
      <c r="I20" s="757"/>
      <c r="J20" s="261"/>
      <c r="K20" s="261"/>
      <c r="L20" s="261"/>
      <c r="M20" s="261"/>
      <c r="N20" s="261"/>
    </row>
    <row r="21" spans="5:14" ht="12.75" customHeight="1" x14ac:dyDescent="0.2">
      <c r="E21" s="157" t="s">
        <v>258</v>
      </c>
      <c r="F21" s="757"/>
      <c r="G21" s="757"/>
      <c r="H21" s="757"/>
      <c r="I21" s="757"/>
      <c r="J21" s="261"/>
      <c r="K21" s="261"/>
      <c r="L21" s="261"/>
      <c r="M21" s="261"/>
      <c r="N21" s="261"/>
    </row>
    <row r="22" spans="5:14" ht="12.75" customHeight="1" x14ac:dyDescent="0.2">
      <c r="E22" s="157" t="s">
        <v>259</v>
      </c>
      <c r="F22" s="757"/>
      <c r="G22" s="757"/>
      <c r="H22" s="757"/>
      <c r="I22" s="757"/>
      <c r="J22" s="261"/>
      <c r="K22" s="261"/>
      <c r="L22" s="261"/>
      <c r="M22" s="261"/>
      <c r="N22" s="261"/>
    </row>
    <row r="23" spans="5:14" ht="12.75" customHeight="1" x14ac:dyDescent="0.2">
      <c r="E23" s="157" t="s">
        <v>260</v>
      </c>
      <c r="F23" s="757"/>
      <c r="G23" s="757"/>
      <c r="H23" s="757"/>
      <c r="I23" s="757"/>
      <c r="J23" s="261"/>
      <c r="K23" s="261"/>
      <c r="L23" s="261"/>
      <c r="M23" s="261"/>
      <c r="N23" s="261"/>
    </row>
    <row r="24" spans="5:14" ht="12.75" customHeight="1" x14ac:dyDescent="0.2">
      <c r="E24" s="157" t="s">
        <v>261</v>
      </c>
      <c r="F24" s="757"/>
      <c r="G24" s="757"/>
      <c r="H24" s="757"/>
      <c r="I24" s="757"/>
      <c r="J24" s="261"/>
      <c r="K24" s="261"/>
      <c r="L24" s="261"/>
      <c r="M24" s="261"/>
      <c r="N24" s="261"/>
    </row>
    <row r="25" spans="5:14" ht="12.75" customHeight="1" x14ac:dyDescent="0.2">
      <c r="E25" s="157" t="s">
        <v>262</v>
      </c>
      <c r="F25" s="757"/>
      <c r="G25" s="757"/>
      <c r="H25" s="757"/>
      <c r="I25" s="757"/>
      <c r="J25" s="261"/>
      <c r="K25" s="261"/>
      <c r="L25" s="261"/>
      <c r="M25" s="261"/>
      <c r="N25" s="261"/>
    </row>
    <row r="26" spans="5:14" ht="12.75" customHeight="1" x14ac:dyDescent="0.2">
      <c r="E26" s="157" t="s">
        <v>263</v>
      </c>
      <c r="F26" s="757"/>
      <c r="G26" s="757"/>
      <c r="H26" s="757"/>
      <c r="I26" s="757"/>
      <c r="J26" s="261"/>
      <c r="K26" s="261"/>
      <c r="L26" s="261"/>
      <c r="M26" s="261"/>
      <c r="N26" s="261"/>
    </row>
    <row r="27" spans="5:14" ht="12.75" customHeight="1" x14ac:dyDescent="0.2">
      <c r="E27" s="157" t="s">
        <v>264</v>
      </c>
      <c r="F27" s="757"/>
      <c r="G27" s="757"/>
      <c r="H27" s="757"/>
      <c r="I27" s="757"/>
      <c r="J27" s="261"/>
      <c r="K27" s="261"/>
      <c r="L27" s="261"/>
      <c r="M27" s="261"/>
      <c r="N27" s="261"/>
    </row>
    <row r="28" spans="5:14" ht="12.75" customHeight="1" x14ac:dyDescent="0.2">
      <c r="E28" s="157" t="s">
        <v>265</v>
      </c>
      <c r="F28" s="757"/>
      <c r="G28" s="757"/>
      <c r="H28" s="757"/>
      <c r="I28" s="757"/>
      <c r="J28" s="261"/>
      <c r="K28" s="261"/>
      <c r="L28" s="261"/>
      <c r="M28" s="261"/>
      <c r="N28" s="261"/>
    </row>
    <row r="29" spans="5:14" ht="12.75" customHeight="1" x14ac:dyDescent="0.2">
      <c r="E29" s="157" t="s">
        <v>266</v>
      </c>
      <c r="F29" s="757"/>
      <c r="G29" s="757"/>
      <c r="H29" s="757"/>
      <c r="I29" s="757"/>
      <c r="J29" s="261"/>
      <c r="K29" s="261"/>
      <c r="L29" s="261"/>
      <c r="M29" s="261"/>
      <c r="N29" s="261"/>
    </row>
    <row r="30" spans="5:14" ht="12.75" customHeight="1" x14ac:dyDescent="0.2">
      <c r="E30" s="157" t="s">
        <v>267</v>
      </c>
      <c r="F30" s="757"/>
      <c r="G30" s="757"/>
      <c r="H30" s="757"/>
      <c r="I30" s="757"/>
      <c r="J30" s="261"/>
      <c r="K30" s="261"/>
      <c r="L30" s="261"/>
      <c r="M30" s="261"/>
      <c r="N30" s="261"/>
    </row>
    <row r="31" spans="5:14" ht="12.75" customHeight="1" x14ac:dyDescent="0.2">
      <c r="E31" s="157" t="s">
        <v>268</v>
      </c>
      <c r="F31" s="757"/>
      <c r="G31" s="757"/>
      <c r="H31" s="757"/>
      <c r="I31" s="757"/>
      <c r="J31" s="261"/>
      <c r="K31" s="261"/>
      <c r="L31" s="261"/>
      <c r="M31" s="261"/>
      <c r="N31" s="261"/>
    </row>
    <row r="32" spans="5:14" ht="12.75" customHeight="1" x14ac:dyDescent="0.2">
      <c r="E32" s="157" t="s">
        <v>269</v>
      </c>
      <c r="F32" s="757"/>
      <c r="G32" s="757"/>
      <c r="H32" s="757"/>
      <c r="I32" s="757"/>
      <c r="J32" s="261"/>
      <c r="K32" s="261"/>
      <c r="L32" s="261"/>
      <c r="M32" s="261"/>
      <c r="N32" s="261"/>
    </row>
    <row r="33" spans="3:14" ht="12.75" customHeight="1" x14ac:dyDescent="0.2">
      <c r="E33" s="157" t="s">
        <v>270</v>
      </c>
      <c r="F33" s="757"/>
      <c r="G33" s="757"/>
      <c r="H33" s="757"/>
      <c r="I33" s="757"/>
      <c r="J33" s="261"/>
      <c r="K33" s="261"/>
      <c r="L33" s="261"/>
      <c r="M33" s="261"/>
      <c r="N33" s="261"/>
    </row>
    <row r="34" spans="3:14" ht="12.75" customHeight="1" x14ac:dyDescent="0.2">
      <c r="E34" s="157" t="s">
        <v>271</v>
      </c>
      <c r="F34" s="757"/>
      <c r="G34" s="757"/>
      <c r="H34" s="757"/>
      <c r="I34" s="757"/>
      <c r="J34" s="261"/>
      <c r="K34" s="261"/>
      <c r="L34" s="261"/>
      <c r="M34" s="261"/>
      <c r="N34" s="261"/>
    </row>
    <row r="35" spans="3:14" ht="5.0999999999999996" customHeight="1" x14ac:dyDescent="0.2"/>
    <row r="36" spans="3:14" ht="12.75" customHeight="1" x14ac:dyDescent="0.2">
      <c r="D36" s="524" t="s">
        <v>27</v>
      </c>
      <c r="E36" s="801" t="str">
        <f>Translations!$B$205</f>
        <v>Metodes, ar kurām iekārtu daļas un to emisijas attiecina uz attiecīgajām apakšiekārtām:</v>
      </c>
      <c r="F36" s="801"/>
      <c r="G36" s="801"/>
      <c r="H36" s="801"/>
      <c r="I36" s="801"/>
      <c r="J36" s="801"/>
      <c r="K36" s="801"/>
      <c r="L36" s="801"/>
      <c r="M36" s="801"/>
      <c r="N36" s="801"/>
    </row>
    <row r="37" spans="3:14" ht="12.75" customHeight="1" x14ac:dyDescent="0.2">
      <c r="D37" s="25"/>
      <c r="E37" s="768" t="str">
        <f>Translations!$B$206</f>
        <v>Kā prasīts FAR VI pielikuma 2. punkta d) apakšpunktā, par katru apakšiekārtu, kas norādīta a) punktā, apraksta, ar kādām metodēm iekārtu daļas un to emisijas attiecina uz attiecīgajām apakšiekārtām.</v>
      </c>
      <c r="F37" s="768"/>
      <c r="G37" s="768"/>
      <c r="H37" s="768"/>
      <c r="I37" s="768"/>
      <c r="J37" s="768"/>
      <c r="K37" s="768"/>
      <c r="L37" s="768"/>
      <c r="M37" s="768"/>
      <c r="N37" s="768"/>
    </row>
    <row r="38" spans="3:14" ht="12.75" customHeight="1" x14ac:dyDescent="0.2">
      <c r="D38" s="25"/>
      <c r="E38" s="768" t="str">
        <f>Translations!$B$207</f>
        <v>Šajā aprakstā jo īpaši būtu jāņem vērā FAR VII pielikuma 3.2. iedaļas 1. punkta noteikumi.</v>
      </c>
      <c r="F38" s="768"/>
      <c r="G38" s="768"/>
      <c r="H38" s="768"/>
      <c r="I38" s="768"/>
      <c r="J38" s="768"/>
      <c r="K38" s="768"/>
      <c r="L38" s="768"/>
      <c r="M38" s="768"/>
      <c r="N38" s="768"/>
    </row>
    <row r="39" spans="3:14" ht="12.75" customHeight="1" x14ac:dyDescent="0.2">
      <c r="D39" s="25"/>
      <c r="E39" s="768" t="str">
        <f>Translations!$B$208</f>
        <v>Ja relevantās metodes ir pietiekami sīki aprakstītas visu relevanto apakšiekārtu F un G lapas a) punktā, vienkārši to šeit norādiet.</v>
      </c>
      <c r="F39" s="768"/>
      <c r="G39" s="768"/>
      <c r="H39" s="768"/>
      <c r="I39" s="768"/>
      <c r="J39" s="768"/>
      <c r="K39" s="768"/>
      <c r="L39" s="768"/>
      <c r="M39" s="768"/>
      <c r="N39" s="768"/>
    </row>
    <row r="40" spans="3:14" ht="12.75" customHeight="1" x14ac:dyDescent="0.2">
      <c r="E40" s="768" t="str">
        <f>Translations!$B$209</f>
        <v>Ja šī informācija ir sniegta ārējās datnēs, sniedziet atsauci uz tām.</v>
      </c>
      <c r="F40" s="768"/>
      <c r="G40" s="768"/>
      <c r="H40" s="768"/>
      <c r="I40" s="768"/>
      <c r="J40" s="768"/>
      <c r="K40" s="768"/>
      <c r="L40" s="768"/>
      <c r="M40" s="768"/>
      <c r="N40" s="768"/>
    </row>
    <row r="41" spans="3:14" ht="25.5" customHeight="1" x14ac:dyDescent="0.2">
      <c r="D41" s="25"/>
      <c r="E41" s="897"/>
      <c r="F41" s="898"/>
      <c r="G41" s="898"/>
      <c r="H41" s="898"/>
      <c r="I41" s="898"/>
      <c r="J41" s="898"/>
      <c r="K41" s="898"/>
      <c r="L41" s="898"/>
      <c r="M41" s="898"/>
      <c r="N41" s="899"/>
    </row>
    <row r="42" spans="3:14" ht="25.5" customHeight="1" x14ac:dyDescent="0.2">
      <c r="D42" s="25"/>
      <c r="E42" s="903"/>
      <c r="F42" s="904"/>
      <c r="G42" s="904"/>
      <c r="H42" s="904"/>
      <c r="I42" s="904"/>
      <c r="J42" s="904"/>
      <c r="K42" s="904"/>
      <c r="L42" s="904"/>
      <c r="M42" s="904"/>
      <c r="N42" s="905"/>
    </row>
    <row r="43" spans="3:14" ht="25.5" customHeight="1" x14ac:dyDescent="0.2">
      <c r="D43" s="25"/>
      <c r="E43" s="906"/>
      <c r="F43" s="907"/>
      <c r="G43" s="907"/>
      <c r="H43" s="907"/>
      <c r="I43" s="907"/>
      <c r="J43" s="907"/>
      <c r="K43" s="907"/>
      <c r="L43" s="907"/>
      <c r="M43" s="907"/>
      <c r="N43" s="908"/>
    </row>
    <row r="44" spans="3:14" ht="5.0999999999999996" customHeight="1" x14ac:dyDescent="0.2">
      <c r="D44" s="25"/>
      <c r="E44" s="520"/>
      <c r="F44" s="520"/>
      <c r="G44" s="520"/>
      <c r="H44" s="520"/>
      <c r="I44" s="520"/>
      <c r="J44" s="520"/>
      <c r="K44" s="520"/>
      <c r="L44" s="520"/>
      <c r="M44" s="520"/>
      <c r="N44" s="520"/>
    </row>
    <row r="45" spans="3:14" ht="12.75" customHeight="1" x14ac:dyDescent="0.2">
      <c r="E45" s="901" t="str">
        <f>Translations!$B$210</f>
        <v>Atsauce uz ārējām datnēm (attiecīgā gadījumā)</v>
      </c>
      <c r="F45" s="901"/>
      <c r="G45" s="901"/>
      <c r="H45" s="901"/>
      <c r="I45" s="901"/>
      <c r="J45" s="902"/>
      <c r="K45" s="900"/>
      <c r="L45" s="900"/>
      <c r="M45" s="900"/>
      <c r="N45" s="900"/>
    </row>
    <row r="46" spans="3:14" ht="5.0999999999999996" customHeight="1" x14ac:dyDescent="0.2"/>
    <row r="47" spans="3:14" ht="12.75" customHeight="1" x14ac:dyDescent="0.2">
      <c r="D47" s="524" t="s">
        <v>28</v>
      </c>
      <c r="E47" s="801" t="str">
        <f>Translations!$B$211</f>
        <v>Metode, ar kuru novērš datu iztrūkumus un divkāršu uzskaiti</v>
      </c>
      <c r="F47" s="801"/>
      <c r="G47" s="801"/>
      <c r="H47" s="801"/>
      <c r="I47" s="801"/>
      <c r="J47" s="801"/>
      <c r="K47" s="801"/>
      <c r="L47" s="801"/>
      <c r="M47" s="801"/>
      <c r="N47" s="801"/>
    </row>
    <row r="48" spans="3:14" ht="25.5" customHeight="1" x14ac:dyDescent="0.2">
      <c r="C48" s="20"/>
      <c r="D48" s="25"/>
      <c r="E48" s="768" t="str">
        <f>Translations!$B$212</f>
        <v>Aprakstiet, kā tiek nodrošināts, ka nav datu iztrūkumu vai divkāršas uzskaites, saskaņā ar FAR VI pielikuma 3. punkta b) apakšpunktu un ņemot vērā FAR 10. panta 5. punkta noteikumus.</v>
      </c>
      <c r="F48" s="769"/>
      <c r="G48" s="769"/>
      <c r="H48" s="769"/>
      <c r="I48" s="769"/>
      <c r="J48" s="769"/>
      <c r="K48" s="769"/>
      <c r="L48" s="769"/>
      <c r="M48" s="769"/>
      <c r="N48" s="769"/>
    </row>
    <row r="49" spans="1:16" ht="38.85" customHeight="1" x14ac:dyDescent="0.2">
      <c r="C49" s="20"/>
      <c r="D49" s="25"/>
      <c r="E49" s="913" t="str">
        <f>Translations!$B$213</f>
        <v>Ja iekārtai relevanta ir vairāk nekā viena apakšiekārta un vienas avota plūsmas emisijas F un G lapā tiek noteiktas par katru apakšiekārtu atsevišķi, salīdziniet ikgadējā emisiju ziņojuma emisijas ar katras apakšiekārtas emisiju summu. Ja rodas novirzes, aprakstiet, ar kādu metodi dati tiek laboti, saskaņā ar FAR VII pielikuma 3.2. iedaļas 2. punktu.</v>
      </c>
      <c r="F49" s="914"/>
      <c r="G49" s="914"/>
      <c r="H49" s="914"/>
      <c r="I49" s="914"/>
      <c r="J49" s="914"/>
      <c r="K49" s="914"/>
      <c r="L49" s="914"/>
      <c r="M49" s="914"/>
      <c r="N49" s="914"/>
    </row>
    <row r="50" spans="1:16" ht="42" customHeight="1" x14ac:dyDescent="0.2">
      <c r="E50" s="818"/>
      <c r="F50" s="819"/>
      <c r="G50" s="819"/>
      <c r="H50" s="819"/>
      <c r="I50" s="819"/>
      <c r="J50" s="819"/>
      <c r="K50" s="819"/>
      <c r="L50" s="819"/>
      <c r="M50" s="819"/>
      <c r="N50" s="820"/>
    </row>
    <row r="51" spans="1:16" ht="5.0999999999999996" customHeight="1" x14ac:dyDescent="0.2">
      <c r="D51" s="25"/>
      <c r="E51" s="520"/>
      <c r="F51" s="520"/>
      <c r="G51" s="520"/>
      <c r="H51" s="520"/>
      <c r="I51" s="520"/>
      <c r="J51" s="520"/>
      <c r="K51" s="520"/>
      <c r="L51" s="520"/>
      <c r="M51" s="520"/>
      <c r="N51" s="520"/>
    </row>
    <row r="52" spans="1:16" ht="12.75" customHeight="1" x14ac:dyDescent="0.2">
      <c r="E52" s="901" t="str">
        <f>Translations!$B$210</f>
        <v>Atsauce uz ārējām datnēm (attiecīgā gadījumā)</v>
      </c>
      <c r="F52" s="901"/>
      <c r="G52" s="901"/>
      <c r="H52" s="901"/>
      <c r="I52" s="901"/>
      <c r="J52" s="902"/>
      <c r="K52" s="900"/>
      <c r="L52" s="900"/>
      <c r="M52" s="900"/>
      <c r="N52" s="900"/>
    </row>
    <row r="53" spans="1:16" ht="12.75" customHeight="1" x14ac:dyDescent="0.2"/>
    <row r="54" spans="1:16" ht="16.5" customHeight="1" x14ac:dyDescent="0.2">
      <c r="C54" s="242" t="s">
        <v>102</v>
      </c>
      <c r="D54" s="842" t="str">
        <f>Translations!$B$194</f>
        <v>Procedūras</v>
      </c>
      <c r="E54" s="842"/>
      <c r="F54" s="842"/>
      <c r="G54" s="842"/>
      <c r="H54" s="842"/>
      <c r="I54" s="842"/>
      <c r="J54" s="842"/>
      <c r="K54" s="842"/>
      <c r="L54" s="842"/>
      <c r="M54" s="842"/>
      <c r="N54" s="842"/>
    </row>
    <row r="55" spans="1:16" ht="12.75" customHeight="1" x14ac:dyDescent="0.2"/>
    <row r="56" spans="1:16" ht="12.75" customHeight="1" x14ac:dyDescent="0.2">
      <c r="D56" s="738" t="str">
        <f>Translations!$B$214</f>
        <v>Šī sadaļa aptver procedūras, kas prasītas FAR VI pielikuma 1. punkta f) līdz h) apakšpunktā.</v>
      </c>
      <c r="E56" s="738"/>
      <c r="F56" s="738"/>
      <c r="G56" s="738"/>
      <c r="H56" s="738"/>
      <c r="I56" s="738"/>
      <c r="J56" s="738"/>
      <c r="K56" s="738"/>
      <c r="L56" s="738"/>
      <c r="M56" s="738"/>
      <c r="N56" s="738"/>
    </row>
    <row r="57" spans="1:16" ht="12.75" customHeight="1" x14ac:dyDescent="0.2">
      <c r="D57" s="915" t="str">
        <f>Translations!$B$215</f>
        <v>Attiecīgā gadījumā un tādā mērā, kādā tas iespējams, atsaucieties uz atbilstošajām procedūrām MZR monitoringa plānā un integrējiet tās šajā sadaļā.</v>
      </c>
      <c r="E57" s="915"/>
      <c r="F57" s="915"/>
      <c r="G57" s="915"/>
      <c r="H57" s="915"/>
      <c r="I57" s="915"/>
      <c r="J57" s="915"/>
      <c r="K57" s="915"/>
      <c r="L57" s="915"/>
      <c r="M57" s="915"/>
      <c r="N57" s="915"/>
    </row>
    <row r="58" spans="1:16" ht="5.0999999999999996" customHeight="1" x14ac:dyDescent="0.2"/>
    <row r="59" spans="1:16" ht="30" customHeight="1" x14ac:dyDescent="0.2">
      <c r="C59" s="14"/>
      <c r="D59" s="13" t="s">
        <v>26</v>
      </c>
      <c r="E59" s="881" t="str">
        <f>Translations!$B$216</f>
        <v>Sniedziet atsauci uz procedūru, ko iekārtā izmanto monitoringa un ziņošanas pienākumu piešķiršanas pārvaldībai un atbildīgo darbinieku kompetenču pārvaldībai.</v>
      </c>
      <c r="F59" s="881"/>
      <c r="G59" s="881"/>
      <c r="H59" s="881"/>
      <c r="I59" s="881"/>
      <c r="J59" s="881"/>
      <c r="K59" s="881"/>
      <c r="L59" s="881"/>
      <c r="M59" s="881"/>
      <c r="N59" s="881"/>
    </row>
    <row r="60" spans="1:16" ht="12.75" customHeight="1" x14ac:dyDescent="0.2">
      <c r="C60" s="14"/>
      <c r="D60" s="9"/>
      <c r="E60" s="713" t="str">
        <f>Translations!$B$217</f>
        <v>Ja aprakstam ar šeit atvēlēto vietu nepietiek, var sniegt atsauci uz pievienotu datni (tādā gadījumā šeit norādiet precīzu datnes nosaukumu).</v>
      </c>
      <c r="F60" s="713"/>
      <c r="G60" s="713"/>
      <c r="H60" s="713"/>
      <c r="I60" s="713"/>
      <c r="J60" s="713"/>
      <c r="K60" s="713"/>
      <c r="L60" s="713"/>
      <c r="M60" s="713"/>
      <c r="N60" s="713"/>
    </row>
    <row r="61" spans="1:16" s="20" customFormat="1" ht="12.75" customHeight="1" x14ac:dyDescent="0.2">
      <c r="A61" s="245"/>
      <c r="B61" s="36"/>
      <c r="C61" s="36"/>
      <c r="D61" s="36"/>
      <c r="E61" s="882" t="str">
        <f>Translations!$B$218</f>
        <v>Procedūras nosaukums</v>
      </c>
      <c r="F61" s="883"/>
      <c r="G61" s="909"/>
      <c r="H61" s="910"/>
      <c r="I61" s="910"/>
      <c r="J61" s="910"/>
      <c r="K61" s="910"/>
      <c r="L61" s="910"/>
      <c r="M61" s="910"/>
      <c r="N61" s="910"/>
      <c r="O61" s="36"/>
      <c r="P61" s="245"/>
    </row>
    <row r="62" spans="1:16" s="20" customFormat="1" ht="12.75" customHeight="1" x14ac:dyDescent="0.2">
      <c r="A62" s="245"/>
      <c r="B62" s="36"/>
      <c r="C62" s="36"/>
      <c r="D62" s="36"/>
      <c r="E62" s="870" t="str">
        <f>Translations!$B$219</f>
        <v>Procedūras atsauce</v>
      </c>
      <c r="F62" s="871"/>
      <c r="G62" s="911"/>
      <c r="H62" s="912"/>
      <c r="I62" s="912"/>
      <c r="J62" s="912"/>
      <c r="K62" s="912"/>
      <c r="L62" s="912"/>
      <c r="M62" s="912"/>
      <c r="N62" s="912"/>
      <c r="O62" s="36"/>
      <c r="P62" s="245"/>
    </row>
    <row r="63" spans="1:16" s="20" customFormat="1" ht="50.1" customHeight="1" x14ac:dyDescent="0.2">
      <c r="A63" s="245"/>
      <c r="B63" s="36"/>
      <c r="C63" s="36"/>
      <c r="D63" s="36"/>
      <c r="E63" s="870" t="str">
        <f>Translations!$B$220</f>
        <v>Atsauce uz diagrammu (attiecīgā gadījumā)</v>
      </c>
      <c r="F63" s="871"/>
      <c r="G63" s="886"/>
      <c r="H63" s="887"/>
      <c r="I63" s="887"/>
      <c r="J63" s="887"/>
      <c r="K63" s="887"/>
      <c r="L63" s="887"/>
      <c r="M63" s="887"/>
      <c r="N63" s="887"/>
      <c r="O63" s="36"/>
      <c r="P63" s="245"/>
    </row>
    <row r="64" spans="1:16" s="20" customFormat="1" ht="50.1" customHeight="1" x14ac:dyDescent="0.2">
      <c r="A64" s="245"/>
      <c r="B64" s="36"/>
      <c r="C64" s="36"/>
      <c r="D64" s="36"/>
      <c r="E64" s="870" t="str">
        <f>Translations!$B$221</f>
        <v xml:space="preserve">Īss procedūras apraksts    </v>
      </c>
      <c r="F64" s="871"/>
      <c r="G64" s="872"/>
      <c r="H64" s="873"/>
      <c r="I64" s="873"/>
      <c r="J64" s="873"/>
      <c r="K64" s="873"/>
      <c r="L64" s="873"/>
      <c r="M64" s="873"/>
      <c r="N64" s="874"/>
      <c r="O64" s="36"/>
      <c r="P64" s="245"/>
    </row>
    <row r="65" spans="1:16" s="20" customFormat="1" ht="25.5" customHeight="1" x14ac:dyDescent="0.2">
      <c r="A65" s="245"/>
      <c r="B65" s="36"/>
      <c r="C65" s="36"/>
      <c r="D65" s="36"/>
      <c r="E65" s="870" t="str">
        <f>Translations!$B$222</f>
        <v>Atbildīgais postenis vai struktūrvienība</v>
      </c>
      <c r="F65" s="871"/>
      <c r="G65" s="872"/>
      <c r="H65" s="873"/>
      <c r="I65" s="873"/>
      <c r="J65" s="873"/>
      <c r="K65" s="873"/>
      <c r="L65" s="873"/>
      <c r="M65" s="873"/>
      <c r="N65" s="874"/>
      <c r="O65" s="36"/>
      <c r="P65" s="245"/>
    </row>
    <row r="66" spans="1:16" s="20" customFormat="1" ht="12.75" customHeight="1" x14ac:dyDescent="0.2">
      <c r="A66" s="245"/>
      <c r="B66" s="36"/>
      <c r="C66" s="36"/>
      <c r="D66" s="36"/>
      <c r="E66" s="875" t="str">
        <f>Translations!$B$223</f>
        <v>Vieta, kur glabājas ieraksti</v>
      </c>
      <c r="F66" s="876"/>
      <c r="G66" s="872"/>
      <c r="H66" s="873"/>
      <c r="I66" s="873"/>
      <c r="J66" s="873"/>
      <c r="K66" s="873"/>
      <c r="L66" s="873"/>
      <c r="M66" s="873"/>
      <c r="N66" s="874"/>
      <c r="O66" s="36"/>
      <c r="P66" s="245"/>
    </row>
    <row r="67" spans="1:16" s="20" customFormat="1" ht="25.5" customHeight="1" x14ac:dyDescent="0.2">
      <c r="A67" s="245"/>
      <c r="B67" s="36"/>
      <c r="C67" s="36"/>
      <c r="D67" s="36"/>
      <c r="E67" s="875" t="str">
        <f>Translations!$B$224</f>
        <v>Izmantotās IT sistēmas nosaukums (attiecīgā gadījumā)</v>
      </c>
      <c r="F67" s="876"/>
      <c r="G67" s="872"/>
      <c r="H67" s="873"/>
      <c r="I67" s="873"/>
      <c r="J67" s="873"/>
      <c r="K67" s="873"/>
      <c r="L67" s="873"/>
      <c r="M67" s="873"/>
      <c r="N67" s="874"/>
      <c r="O67" s="36"/>
      <c r="P67" s="245"/>
    </row>
    <row r="68" spans="1:16" s="20" customFormat="1" ht="25.5" customHeight="1" x14ac:dyDescent="0.2">
      <c r="A68" s="245"/>
      <c r="B68" s="36"/>
      <c r="C68" s="36"/>
      <c r="D68" s="36"/>
      <c r="E68" s="877" t="str">
        <f>Translations!$B$225</f>
        <v>Piemēroto EN standartu vai citu standartu saraksts (attiecīgā gadījumā)</v>
      </c>
      <c r="F68" s="878"/>
      <c r="G68" s="879"/>
      <c r="H68" s="880"/>
      <c r="I68" s="880"/>
      <c r="J68" s="880"/>
      <c r="K68" s="880"/>
      <c r="L68" s="880"/>
      <c r="M68" s="880"/>
      <c r="N68" s="880"/>
      <c r="O68" s="36"/>
      <c r="P68" s="245"/>
    </row>
    <row r="69" spans="1:16" ht="12.75" customHeight="1" x14ac:dyDescent="0.2"/>
    <row r="70" spans="1:16" s="20" customFormat="1" ht="27" customHeight="1" x14ac:dyDescent="0.2">
      <c r="A70" s="245"/>
      <c r="B70" s="36"/>
      <c r="C70" s="36"/>
      <c r="D70" s="13" t="s">
        <v>27</v>
      </c>
      <c r="E70" s="881" t="str">
        <f>Translations!$B$226</f>
        <v>Sniedziet atsauci uz procedūru, pēc kuras regulāri izvērtē monitoringa metodikas plāna piemērotību saskaņā ar 9. panta 1. punktu.</v>
      </c>
      <c r="F70" s="881"/>
      <c r="G70" s="881"/>
      <c r="H70" s="881"/>
      <c r="I70" s="881"/>
      <c r="J70" s="881"/>
      <c r="K70" s="881"/>
      <c r="L70" s="881"/>
      <c r="M70" s="881"/>
      <c r="N70" s="881"/>
      <c r="O70" s="36"/>
      <c r="P70" s="245"/>
    </row>
    <row r="71" spans="1:16" s="20" customFormat="1" ht="25.5" customHeight="1" x14ac:dyDescent="0.2">
      <c r="A71" s="245"/>
      <c r="B71" s="36"/>
      <c r="C71" s="36"/>
      <c r="D71" s="9"/>
      <c r="E71" s="713" t="str">
        <f>Translations!$B$227</f>
        <v>Šai procedūrai katrā ziņā jānodrošina, ka ir ieviestas monitoringa metodes visu to IV pielikumā uzskaitīto datu ieguvei, kas iekārtai ir relevanti, un ka tiek izmantoti vispareizākie pieejamie datu avoti saskaņā ar VII pielikuma 4. iedaļu.</v>
      </c>
      <c r="F71" s="713"/>
      <c r="G71" s="713"/>
      <c r="H71" s="713"/>
      <c r="I71" s="713"/>
      <c r="J71" s="713"/>
      <c r="K71" s="713"/>
      <c r="L71" s="713"/>
      <c r="M71" s="713"/>
      <c r="N71" s="713"/>
      <c r="P71" s="245"/>
    </row>
    <row r="72" spans="1:16" s="20" customFormat="1" ht="12.75" customHeight="1" x14ac:dyDescent="0.2">
      <c r="A72" s="245"/>
      <c r="B72" s="36"/>
      <c r="C72" s="36"/>
      <c r="D72" s="36"/>
      <c r="E72" s="713" t="str">
        <f>Translations!$B$217</f>
        <v>Ja aprakstam ar šeit atvēlēto vietu nepietiek, var sniegt atsauci uz pievienotu datni (tādā gadījumā šeit norādiet precīzu datnes nosaukumu).</v>
      </c>
      <c r="F72" s="713"/>
      <c r="G72" s="713"/>
      <c r="H72" s="713"/>
      <c r="I72" s="713"/>
      <c r="J72" s="713"/>
      <c r="K72" s="713"/>
      <c r="L72" s="713"/>
      <c r="M72" s="713"/>
      <c r="N72" s="713"/>
      <c r="O72" s="36"/>
      <c r="P72" s="245"/>
    </row>
    <row r="73" spans="1:16" s="20" customFormat="1" ht="12.75" customHeight="1" x14ac:dyDescent="0.2">
      <c r="A73" s="245"/>
      <c r="B73" s="36"/>
      <c r="C73" s="36"/>
      <c r="D73" s="36"/>
      <c r="E73" s="882" t="str">
        <f>Translations!$B$218</f>
        <v>Procedūras nosaukums</v>
      </c>
      <c r="F73" s="883"/>
      <c r="G73" s="909"/>
      <c r="H73" s="910"/>
      <c r="I73" s="910"/>
      <c r="J73" s="910"/>
      <c r="K73" s="910"/>
      <c r="L73" s="910"/>
      <c r="M73" s="910"/>
      <c r="N73" s="910"/>
      <c r="O73" s="36"/>
      <c r="P73" s="245"/>
    </row>
    <row r="74" spans="1:16" s="20" customFormat="1" ht="12.75" customHeight="1" x14ac:dyDescent="0.2">
      <c r="A74" s="245"/>
      <c r="B74" s="36"/>
      <c r="C74" s="36"/>
      <c r="D74" s="36"/>
      <c r="E74" s="870" t="str">
        <f>Translations!$B$219</f>
        <v>Procedūras atsauce</v>
      </c>
      <c r="F74" s="871"/>
      <c r="G74" s="911"/>
      <c r="H74" s="912"/>
      <c r="I74" s="912"/>
      <c r="J74" s="912"/>
      <c r="K74" s="912"/>
      <c r="L74" s="912"/>
      <c r="M74" s="912"/>
      <c r="N74" s="912"/>
      <c r="O74" s="36"/>
      <c r="P74" s="245"/>
    </row>
    <row r="75" spans="1:16" s="20" customFormat="1" ht="50.1" customHeight="1" x14ac:dyDescent="0.2">
      <c r="A75" s="245"/>
      <c r="B75" s="36"/>
      <c r="C75" s="36"/>
      <c r="D75" s="36"/>
      <c r="E75" s="870" t="str">
        <f>Translations!$B$220</f>
        <v>Atsauce uz diagrammu (attiecīgā gadījumā)</v>
      </c>
      <c r="F75" s="871"/>
      <c r="G75" s="886"/>
      <c r="H75" s="887"/>
      <c r="I75" s="887"/>
      <c r="J75" s="887"/>
      <c r="K75" s="887"/>
      <c r="L75" s="887"/>
      <c r="M75" s="887"/>
      <c r="N75" s="887"/>
      <c r="O75" s="36"/>
      <c r="P75" s="245"/>
    </row>
    <row r="76" spans="1:16" s="20" customFormat="1" ht="50.1" customHeight="1" x14ac:dyDescent="0.2">
      <c r="A76" s="245"/>
      <c r="B76" s="36"/>
      <c r="C76" s="36"/>
      <c r="D76" s="36"/>
      <c r="E76" s="870" t="str">
        <f>Translations!$B$221</f>
        <v xml:space="preserve">Īss procedūras apraksts    </v>
      </c>
      <c r="F76" s="871"/>
      <c r="G76" s="872"/>
      <c r="H76" s="873"/>
      <c r="I76" s="873"/>
      <c r="J76" s="873"/>
      <c r="K76" s="873"/>
      <c r="L76" s="873"/>
      <c r="M76" s="873"/>
      <c r="N76" s="874"/>
      <c r="O76" s="36"/>
      <c r="P76" s="245"/>
    </row>
    <row r="77" spans="1:16" s="20" customFormat="1" ht="25.5" customHeight="1" x14ac:dyDescent="0.2">
      <c r="A77" s="245"/>
      <c r="B77" s="36"/>
      <c r="C77" s="36"/>
      <c r="D77" s="36"/>
      <c r="E77" s="870" t="str">
        <f>Translations!$B$222</f>
        <v>Atbildīgais postenis vai struktūrvienība</v>
      </c>
      <c r="F77" s="871"/>
      <c r="G77" s="872"/>
      <c r="H77" s="873"/>
      <c r="I77" s="873"/>
      <c r="J77" s="873"/>
      <c r="K77" s="873"/>
      <c r="L77" s="873"/>
      <c r="M77" s="873"/>
      <c r="N77" s="874"/>
      <c r="O77" s="36"/>
      <c r="P77" s="245"/>
    </row>
    <row r="78" spans="1:16" s="20" customFormat="1" ht="12.75" customHeight="1" x14ac:dyDescent="0.2">
      <c r="A78" s="245"/>
      <c r="B78" s="36"/>
      <c r="C78" s="36"/>
      <c r="D78" s="36"/>
      <c r="E78" s="875" t="str">
        <f>Translations!$B$223</f>
        <v>Vieta, kur glabājas ieraksti</v>
      </c>
      <c r="F78" s="876"/>
      <c r="G78" s="872"/>
      <c r="H78" s="873"/>
      <c r="I78" s="873"/>
      <c r="J78" s="873"/>
      <c r="K78" s="873"/>
      <c r="L78" s="873"/>
      <c r="M78" s="873"/>
      <c r="N78" s="874"/>
      <c r="O78" s="36"/>
      <c r="P78" s="245"/>
    </row>
    <row r="79" spans="1:16" s="20" customFormat="1" ht="25.5" customHeight="1" x14ac:dyDescent="0.2">
      <c r="A79" s="245"/>
      <c r="B79" s="36"/>
      <c r="C79" s="36"/>
      <c r="D79" s="36"/>
      <c r="E79" s="875" t="str">
        <f>Translations!$B$224</f>
        <v>Izmantotās IT sistēmas nosaukums (attiecīgā gadījumā)</v>
      </c>
      <c r="F79" s="876"/>
      <c r="G79" s="872"/>
      <c r="H79" s="873"/>
      <c r="I79" s="873"/>
      <c r="J79" s="873"/>
      <c r="K79" s="873"/>
      <c r="L79" s="873"/>
      <c r="M79" s="873"/>
      <c r="N79" s="874"/>
      <c r="O79" s="36"/>
      <c r="P79" s="245"/>
    </row>
    <row r="80" spans="1:16" s="20" customFormat="1" ht="25.5" customHeight="1" x14ac:dyDescent="0.2">
      <c r="A80" s="245"/>
      <c r="B80" s="36"/>
      <c r="C80" s="36"/>
      <c r="D80" s="36"/>
      <c r="E80" s="877" t="str">
        <f>Translations!$B$225</f>
        <v>Piemēroto EN standartu vai citu standartu saraksts (attiecīgā gadījumā)</v>
      </c>
      <c r="F80" s="878"/>
      <c r="G80" s="879"/>
      <c r="H80" s="880"/>
      <c r="I80" s="880"/>
      <c r="J80" s="880"/>
      <c r="K80" s="880"/>
      <c r="L80" s="880"/>
      <c r="M80" s="880"/>
      <c r="N80" s="880"/>
      <c r="O80" s="36"/>
      <c r="P80" s="245"/>
    </row>
    <row r="81" spans="1:16" ht="12.75" customHeight="1" x14ac:dyDescent="0.2"/>
    <row r="82" spans="1:16" s="20" customFormat="1" ht="29.25" customHeight="1" x14ac:dyDescent="0.2">
      <c r="A82" s="245"/>
      <c r="B82" s="36"/>
      <c r="C82" s="36"/>
      <c r="D82" s="13" t="s">
        <v>28</v>
      </c>
      <c r="E82" s="881" t="str">
        <f>Translations!$B$228</f>
        <v>Sniedziet atsauci uz datu plūsmas darbību rakstisko procedūru, kas paredzēta 11. panta 2. punktā; skaidrības labad attiecīgos gadījumos sniedziet arī diagrammas.</v>
      </c>
      <c r="F82" s="881"/>
      <c r="G82" s="881"/>
      <c r="H82" s="881"/>
      <c r="I82" s="881"/>
      <c r="J82" s="881"/>
      <c r="K82" s="881"/>
      <c r="L82" s="881"/>
      <c r="M82" s="881"/>
      <c r="N82" s="881"/>
      <c r="O82" s="36"/>
      <c r="P82" s="245"/>
    </row>
    <row r="83" spans="1:16" s="20" customFormat="1" ht="12.75" customHeight="1" x14ac:dyDescent="0.2">
      <c r="A83" s="245"/>
      <c r="B83" s="36"/>
      <c r="C83" s="36"/>
      <c r="D83" s="9"/>
      <c r="E83" s="713" t="str">
        <f>Translations!$B$217</f>
        <v>Ja aprakstam ar šeit atvēlēto vietu nepietiek, var sniegt atsauci uz pievienotu datni (tādā gadījumā šeit norādiet precīzu datnes nosaukumu).</v>
      </c>
      <c r="F83" s="713"/>
      <c r="G83" s="713"/>
      <c r="H83" s="713"/>
      <c r="I83" s="713"/>
      <c r="J83" s="713"/>
      <c r="K83" s="713"/>
      <c r="L83" s="713"/>
      <c r="M83" s="713"/>
      <c r="N83" s="713"/>
      <c r="O83" s="36"/>
      <c r="P83" s="245"/>
    </row>
    <row r="84" spans="1:16" s="20" customFormat="1" ht="12.75" customHeight="1" x14ac:dyDescent="0.2">
      <c r="A84" s="245"/>
      <c r="B84" s="36"/>
      <c r="C84" s="36"/>
      <c r="D84" s="36"/>
      <c r="E84" s="882" t="str">
        <f>Translations!$B$218</f>
        <v>Procedūras nosaukums</v>
      </c>
      <c r="F84" s="883"/>
      <c r="G84" s="909"/>
      <c r="H84" s="910"/>
      <c r="I84" s="910"/>
      <c r="J84" s="910"/>
      <c r="K84" s="910"/>
      <c r="L84" s="910"/>
      <c r="M84" s="910"/>
      <c r="N84" s="910"/>
      <c r="O84" s="36"/>
      <c r="P84" s="245"/>
    </row>
    <row r="85" spans="1:16" s="20" customFormat="1" ht="12.75" customHeight="1" x14ac:dyDescent="0.2">
      <c r="A85" s="245"/>
      <c r="B85" s="36"/>
      <c r="C85" s="36"/>
      <c r="D85" s="36"/>
      <c r="E85" s="870" t="str">
        <f>Translations!$B$219</f>
        <v>Procedūras atsauce</v>
      </c>
      <c r="F85" s="871"/>
      <c r="G85" s="911"/>
      <c r="H85" s="912"/>
      <c r="I85" s="912"/>
      <c r="J85" s="912"/>
      <c r="K85" s="912"/>
      <c r="L85" s="912"/>
      <c r="M85" s="912"/>
      <c r="N85" s="912"/>
      <c r="O85" s="36"/>
      <c r="P85" s="245"/>
    </row>
    <row r="86" spans="1:16" s="20" customFormat="1" ht="50.1" customHeight="1" x14ac:dyDescent="0.2">
      <c r="A86" s="245"/>
      <c r="B86" s="36"/>
      <c r="C86" s="36"/>
      <c r="D86" s="36"/>
      <c r="E86" s="870" t="str">
        <f>Translations!$B$220</f>
        <v>Atsauce uz diagrammu (attiecīgā gadījumā)</v>
      </c>
      <c r="F86" s="871"/>
      <c r="G86" s="886"/>
      <c r="H86" s="887"/>
      <c r="I86" s="887"/>
      <c r="J86" s="887"/>
      <c r="K86" s="887"/>
      <c r="L86" s="887"/>
      <c r="M86" s="887"/>
      <c r="N86" s="887"/>
      <c r="O86" s="36"/>
      <c r="P86" s="245"/>
    </row>
    <row r="87" spans="1:16" s="20" customFormat="1" ht="50.1" customHeight="1" x14ac:dyDescent="0.2">
      <c r="A87" s="245"/>
      <c r="B87" s="36"/>
      <c r="C87" s="36"/>
      <c r="D87" s="36"/>
      <c r="E87" s="870" t="str">
        <f>Translations!$B$221</f>
        <v xml:space="preserve">Īss procedūras apraksts    </v>
      </c>
      <c r="F87" s="871"/>
      <c r="G87" s="872"/>
      <c r="H87" s="873"/>
      <c r="I87" s="873"/>
      <c r="J87" s="873"/>
      <c r="K87" s="873"/>
      <c r="L87" s="873"/>
      <c r="M87" s="873"/>
      <c r="N87" s="874"/>
      <c r="O87" s="36"/>
      <c r="P87" s="245"/>
    </row>
    <row r="88" spans="1:16" s="20" customFormat="1" ht="25.5" customHeight="1" x14ac:dyDescent="0.2">
      <c r="A88" s="245"/>
      <c r="B88" s="36"/>
      <c r="C88" s="36"/>
      <c r="D88" s="36"/>
      <c r="E88" s="870" t="str">
        <f>Translations!$B$222</f>
        <v>Atbildīgais postenis vai struktūrvienība</v>
      </c>
      <c r="F88" s="871"/>
      <c r="G88" s="872"/>
      <c r="H88" s="873"/>
      <c r="I88" s="873"/>
      <c r="J88" s="873"/>
      <c r="K88" s="873"/>
      <c r="L88" s="873"/>
      <c r="M88" s="873"/>
      <c r="N88" s="874"/>
      <c r="O88" s="36"/>
      <c r="P88" s="245"/>
    </row>
    <row r="89" spans="1:16" s="20" customFormat="1" ht="12.75" customHeight="1" x14ac:dyDescent="0.2">
      <c r="A89" s="245"/>
      <c r="B89" s="36"/>
      <c r="C89" s="36"/>
      <c r="D89" s="36"/>
      <c r="E89" s="875" t="str">
        <f>Translations!$B$223</f>
        <v>Vieta, kur glabājas ieraksti</v>
      </c>
      <c r="F89" s="876"/>
      <c r="G89" s="872"/>
      <c r="H89" s="873"/>
      <c r="I89" s="873"/>
      <c r="J89" s="873"/>
      <c r="K89" s="873"/>
      <c r="L89" s="873"/>
      <c r="M89" s="873"/>
      <c r="N89" s="874"/>
      <c r="O89" s="36"/>
      <c r="P89" s="245"/>
    </row>
    <row r="90" spans="1:16" s="20" customFormat="1" ht="25.5" customHeight="1" x14ac:dyDescent="0.2">
      <c r="A90" s="245"/>
      <c r="B90" s="36"/>
      <c r="C90" s="36"/>
      <c r="D90" s="36"/>
      <c r="E90" s="875" t="str">
        <f>Translations!$B$224</f>
        <v>Izmantotās IT sistēmas nosaukums (attiecīgā gadījumā)</v>
      </c>
      <c r="F90" s="876"/>
      <c r="G90" s="872"/>
      <c r="H90" s="873"/>
      <c r="I90" s="873"/>
      <c r="J90" s="873"/>
      <c r="K90" s="873"/>
      <c r="L90" s="873"/>
      <c r="M90" s="873"/>
      <c r="N90" s="874"/>
      <c r="O90" s="36"/>
      <c r="P90" s="245"/>
    </row>
    <row r="91" spans="1:16" s="20" customFormat="1" ht="25.5" customHeight="1" x14ac:dyDescent="0.2">
      <c r="A91" s="245"/>
      <c r="B91" s="36"/>
      <c r="C91" s="36"/>
      <c r="D91" s="36"/>
      <c r="E91" s="877" t="str">
        <f>Translations!$B$225</f>
        <v>Piemēroto EN standartu vai citu standartu saraksts (attiecīgā gadījumā)</v>
      </c>
      <c r="F91" s="878"/>
      <c r="G91" s="879"/>
      <c r="H91" s="880"/>
      <c r="I91" s="880"/>
      <c r="J91" s="880"/>
      <c r="K91" s="880"/>
      <c r="L91" s="880"/>
      <c r="M91" s="880"/>
      <c r="N91" s="880"/>
      <c r="O91" s="36"/>
      <c r="P91" s="245"/>
    </row>
    <row r="92" spans="1:16" ht="12.75" customHeight="1" x14ac:dyDescent="0.2"/>
    <row r="93" spans="1:16" s="20" customFormat="1" ht="29.25" customHeight="1" x14ac:dyDescent="0.2">
      <c r="A93" s="245"/>
      <c r="B93" s="36"/>
      <c r="C93" s="36"/>
      <c r="D93" s="13" t="s">
        <v>29</v>
      </c>
      <c r="E93" s="881" t="str">
        <f>Translations!$B$229</f>
        <v>Sniedziet atsauci uz kontroles darbību rakstisko procedūru, kas paredzēta 11. panta 2. punktā; skaidrības labad attiecīgos gadījumos sniedziet arī diagrammas.</v>
      </c>
      <c r="F93" s="881"/>
      <c r="G93" s="881"/>
      <c r="H93" s="881"/>
      <c r="I93" s="881"/>
      <c r="J93" s="881"/>
      <c r="K93" s="881"/>
      <c r="L93" s="881"/>
      <c r="M93" s="881"/>
      <c r="N93" s="881"/>
      <c r="O93" s="36"/>
      <c r="P93" s="245"/>
    </row>
    <row r="94" spans="1:16" s="20" customFormat="1" ht="12.75" customHeight="1" x14ac:dyDescent="0.2">
      <c r="A94" s="245"/>
      <c r="B94" s="36"/>
      <c r="C94" s="36"/>
      <c r="D94" s="9"/>
      <c r="E94" s="713" t="str">
        <f>Translations!$B$217</f>
        <v>Ja aprakstam ar šeit atvēlēto vietu nepietiek, var sniegt atsauci uz pievienotu datni (tādā gadījumā šeit norādiet precīzu datnes nosaukumu).</v>
      </c>
      <c r="F94" s="713"/>
      <c r="G94" s="713"/>
      <c r="H94" s="713"/>
      <c r="I94" s="713"/>
      <c r="J94" s="713"/>
      <c r="K94" s="713"/>
      <c r="L94" s="713"/>
      <c r="M94" s="713"/>
      <c r="N94" s="713"/>
      <c r="O94" s="36"/>
      <c r="P94" s="245"/>
    </row>
    <row r="95" spans="1:16" s="20" customFormat="1" ht="12.75" customHeight="1" x14ac:dyDescent="0.2">
      <c r="A95" s="245"/>
      <c r="B95" s="36"/>
      <c r="C95" s="36"/>
      <c r="D95" s="36"/>
      <c r="E95" s="882" t="str">
        <f>Translations!$B$218</f>
        <v>Procedūras nosaukums</v>
      </c>
      <c r="F95" s="883"/>
      <c r="G95" s="909"/>
      <c r="H95" s="910"/>
      <c r="I95" s="910"/>
      <c r="J95" s="910"/>
      <c r="K95" s="910"/>
      <c r="L95" s="910"/>
      <c r="M95" s="910"/>
      <c r="N95" s="910"/>
      <c r="O95" s="36"/>
      <c r="P95" s="245"/>
    </row>
    <row r="96" spans="1:16" s="20" customFormat="1" ht="12.75" customHeight="1" x14ac:dyDescent="0.2">
      <c r="A96" s="245"/>
      <c r="B96" s="36"/>
      <c r="C96" s="36"/>
      <c r="D96" s="36"/>
      <c r="E96" s="870" t="str">
        <f>Translations!$B$219</f>
        <v>Procedūras atsauce</v>
      </c>
      <c r="F96" s="871"/>
      <c r="G96" s="911"/>
      <c r="H96" s="912"/>
      <c r="I96" s="912"/>
      <c r="J96" s="912"/>
      <c r="K96" s="912"/>
      <c r="L96" s="912"/>
      <c r="M96" s="912"/>
      <c r="N96" s="912"/>
      <c r="O96" s="36"/>
      <c r="P96" s="245"/>
    </row>
    <row r="97" spans="1:16" s="20" customFormat="1" ht="50.1" customHeight="1" x14ac:dyDescent="0.2">
      <c r="A97" s="245"/>
      <c r="B97" s="36"/>
      <c r="C97" s="36"/>
      <c r="D97" s="36"/>
      <c r="E97" s="870" t="str">
        <f>Translations!$B$220</f>
        <v>Atsauce uz diagrammu (attiecīgā gadījumā)</v>
      </c>
      <c r="F97" s="871"/>
      <c r="G97" s="886"/>
      <c r="H97" s="887"/>
      <c r="I97" s="887"/>
      <c r="J97" s="887"/>
      <c r="K97" s="887"/>
      <c r="L97" s="887"/>
      <c r="M97" s="887"/>
      <c r="N97" s="887"/>
      <c r="O97" s="36"/>
      <c r="P97" s="245"/>
    </row>
    <row r="98" spans="1:16" s="20" customFormat="1" ht="50.1" customHeight="1" x14ac:dyDescent="0.2">
      <c r="A98" s="245"/>
      <c r="B98" s="36"/>
      <c r="C98" s="36"/>
      <c r="D98" s="36"/>
      <c r="E98" s="870" t="str">
        <f>Translations!$B$221</f>
        <v xml:space="preserve">Īss procedūras apraksts    </v>
      </c>
      <c r="F98" s="871"/>
      <c r="G98" s="872"/>
      <c r="H98" s="873"/>
      <c r="I98" s="873"/>
      <c r="J98" s="873"/>
      <c r="K98" s="873"/>
      <c r="L98" s="873"/>
      <c r="M98" s="873"/>
      <c r="N98" s="874"/>
      <c r="O98" s="36"/>
      <c r="P98" s="245"/>
    </row>
    <row r="99" spans="1:16" s="20" customFormat="1" ht="25.5" customHeight="1" x14ac:dyDescent="0.2">
      <c r="A99" s="245"/>
      <c r="B99" s="36"/>
      <c r="C99" s="36"/>
      <c r="D99" s="36"/>
      <c r="E99" s="870" t="str">
        <f>Translations!$B$222</f>
        <v>Atbildīgais postenis vai struktūrvienība</v>
      </c>
      <c r="F99" s="871"/>
      <c r="G99" s="872"/>
      <c r="H99" s="873"/>
      <c r="I99" s="873"/>
      <c r="J99" s="873"/>
      <c r="K99" s="873"/>
      <c r="L99" s="873"/>
      <c r="M99" s="873"/>
      <c r="N99" s="874"/>
      <c r="O99" s="36"/>
      <c r="P99" s="245"/>
    </row>
    <row r="100" spans="1:16" s="20" customFormat="1" ht="12.75" customHeight="1" x14ac:dyDescent="0.2">
      <c r="A100" s="245"/>
      <c r="B100" s="36"/>
      <c r="C100" s="36"/>
      <c r="D100" s="36"/>
      <c r="E100" s="875" t="str">
        <f>Translations!$B$223</f>
        <v>Vieta, kur glabājas ieraksti</v>
      </c>
      <c r="F100" s="876"/>
      <c r="G100" s="872"/>
      <c r="H100" s="873"/>
      <c r="I100" s="873"/>
      <c r="J100" s="873"/>
      <c r="K100" s="873"/>
      <c r="L100" s="873"/>
      <c r="M100" s="873"/>
      <c r="N100" s="874"/>
      <c r="O100" s="36"/>
      <c r="P100" s="245"/>
    </row>
    <row r="101" spans="1:16" s="20" customFormat="1" ht="25.5" customHeight="1" x14ac:dyDescent="0.2">
      <c r="A101" s="245"/>
      <c r="B101" s="36"/>
      <c r="C101" s="36"/>
      <c r="D101" s="36"/>
      <c r="E101" s="875" t="str">
        <f>Translations!$B$224</f>
        <v>Izmantotās IT sistēmas nosaukums (attiecīgā gadījumā)</v>
      </c>
      <c r="F101" s="876"/>
      <c r="G101" s="872"/>
      <c r="H101" s="873"/>
      <c r="I101" s="873"/>
      <c r="J101" s="873"/>
      <c r="K101" s="873"/>
      <c r="L101" s="873"/>
      <c r="M101" s="873"/>
      <c r="N101" s="874"/>
      <c r="O101" s="36"/>
      <c r="P101" s="245"/>
    </row>
    <row r="102" spans="1:16" s="20" customFormat="1" ht="25.5" customHeight="1" x14ac:dyDescent="0.2">
      <c r="A102" s="245"/>
      <c r="B102" s="36"/>
      <c r="C102" s="36"/>
      <c r="D102" s="36"/>
      <c r="E102" s="877" t="str">
        <f>Translations!$B$225</f>
        <v>Piemēroto EN standartu vai citu standartu saraksts (attiecīgā gadījumā)</v>
      </c>
      <c r="F102" s="878"/>
      <c r="G102" s="879"/>
      <c r="H102" s="880"/>
      <c r="I102" s="880"/>
      <c r="J102" s="880"/>
      <c r="K102" s="880"/>
      <c r="L102" s="880"/>
      <c r="M102" s="880"/>
      <c r="N102" s="880"/>
      <c r="O102" s="36"/>
      <c r="P102" s="245"/>
    </row>
    <row r="103" spans="1:16" ht="12.75" customHeight="1" x14ac:dyDescent="0.2"/>
    <row r="104" spans="1:16" s="20" customFormat="1" ht="29.25" customHeight="1" x14ac:dyDescent="0.2">
      <c r="A104" s="245"/>
      <c r="B104" s="36"/>
      <c r="C104" s="36"/>
      <c r="D104" s="13" t="s">
        <v>30</v>
      </c>
      <c r="E104" s="881" t="str">
        <f>Translations!$B$819</f>
        <v>Saskaņā ar 22.a panta 2. punktu sniedziet atsauci uz ieteikumu īstenošanas un attiecīgā gadījumā 22.a panta 1. punktā minēto nosacījumu piemērošanas procedūru.</v>
      </c>
      <c r="F104" s="881"/>
      <c r="G104" s="881"/>
      <c r="H104" s="881"/>
      <c r="I104" s="881"/>
      <c r="J104" s="881"/>
      <c r="K104" s="881"/>
      <c r="L104" s="881"/>
      <c r="M104" s="881"/>
      <c r="N104" s="881"/>
      <c r="O104" s="36"/>
      <c r="P104" s="245"/>
    </row>
    <row r="105" spans="1:16" s="20" customFormat="1" ht="12.75" customHeight="1" x14ac:dyDescent="0.2">
      <c r="A105" s="245"/>
      <c r="B105" s="36"/>
      <c r="C105" s="36"/>
      <c r="D105" s="9"/>
      <c r="E105" s="713" t="str">
        <f>Translations!$B$217</f>
        <v>Ja aprakstam ar šeit atvēlēto vietu nepietiek, var sniegt atsauci uz pievienotu datni (tādā gadījumā šeit norādiet precīzu datnes nosaukumu).</v>
      </c>
      <c r="F105" s="713"/>
      <c r="G105" s="713"/>
      <c r="H105" s="713"/>
      <c r="I105" s="713"/>
      <c r="J105" s="713"/>
      <c r="K105" s="713"/>
      <c r="L105" s="713"/>
      <c r="M105" s="713"/>
      <c r="N105" s="713"/>
      <c r="O105" s="36"/>
      <c r="P105" s="245"/>
    </row>
    <row r="106" spans="1:16" s="20" customFormat="1" ht="12.75" customHeight="1" x14ac:dyDescent="0.2">
      <c r="A106" s="245"/>
      <c r="B106" s="36"/>
      <c r="C106" s="36"/>
      <c r="D106" s="36"/>
      <c r="E106" s="882" t="str">
        <f>Translations!$B$218</f>
        <v>Procedūras nosaukums</v>
      </c>
      <c r="F106" s="883"/>
      <c r="G106" s="884"/>
      <c r="H106" s="885"/>
      <c r="I106" s="885"/>
      <c r="J106" s="885"/>
      <c r="K106" s="885"/>
      <c r="L106" s="885"/>
      <c r="M106" s="885"/>
      <c r="N106" s="885"/>
      <c r="O106" s="36"/>
      <c r="P106" s="245"/>
    </row>
    <row r="107" spans="1:16" s="20" customFormat="1" ht="12.75" customHeight="1" x14ac:dyDescent="0.2">
      <c r="A107" s="245"/>
      <c r="B107" s="36"/>
      <c r="C107" s="36"/>
      <c r="D107" s="36"/>
      <c r="E107" s="870" t="str">
        <f>Translations!$B$219</f>
        <v>Procedūras atsauce</v>
      </c>
      <c r="F107" s="871"/>
      <c r="G107" s="886"/>
      <c r="H107" s="887"/>
      <c r="I107" s="887"/>
      <c r="J107" s="887"/>
      <c r="K107" s="887"/>
      <c r="L107" s="887"/>
      <c r="M107" s="887"/>
      <c r="N107" s="887"/>
      <c r="O107" s="36"/>
      <c r="P107" s="245"/>
    </row>
    <row r="108" spans="1:16" s="20" customFormat="1" ht="50.1" customHeight="1" x14ac:dyDescent="0.2">
      <c r="A108" s="245"/>
      <c r="B108" s="36"/>
      <c r="C108" s="36"/>
      <c r="D108" s="36"/>
      <c r="E108" s="870" t="str">
        <f>Translations!$B$220</f>
        <v>Atsauce uz diagrammu (attiecīgā gadījumā)</v>
      </c>
      <c r="F108" s="871"/>
      <c r="G108" s="886"/>
      <c r="H108" s="887"/>
      <c r="I108" s="887"/>
      <c r="J108" s="887"/>
      <c r="K108" s="887"/>
      <c r="L108" s="887"/>
      <c r="M108" s="887"/>
      <c r="N108" s="887"/>
      <c r="O108" s="36"/>
      <c r="P108" s="245"/>
    </row>
    <row r="109" spans="1:16" s="20" customFormat="1" ht="50.1" customHeight="1" x14ac:dyDescent="0.2">
      <c r="A109" s="245"/>
      <c r="B109" s="36"/>
      <c r="C109" s="36"/>
      <c r="D109" s="36"/>
      <c r="E109" s="870" t="str">
        <f>Translations!$B$221</f>
        <v xml:space="preserve">Īss procedūras apraksts    </v>
      </c>
      <c r="F109" s="871"/>
      <c r="G109" s="872"/>
      <c r="H109" s="873"/>
      <c r="I109" s="873"/>
      <c r="J109" s="873"/>
      <c r="K109" s="873"/>
      <c r="L109" s="873"/>
      <c r="M109" s="873"/>
      <c r="N109" s="874"/>
      <c r="O109" s="36"/>
      <c r="P109" s="245"/>
    </row>
    <row r="110" spans="1:16" s="20" customFormat="1" ht="25.5" customHeight="1" x14ac:dyDescent="0.2">
      <c r="A110" s="245"/>
      <c r="B110" s="36"/>
      <c r="C110" s="36"/>
      <c r="D110" s="36"/>
      <c r="E110" s="870" t="str">
        <f>Translations!$B$222</f>
        <v>Atbildīgais postenis vai struktūrvienība</v>
      </c>
      <c r="F110" s="871"/>
      <c r="G110" s="872"/>
      <c r="H110" s="873"/>
      <c r="I110" s="873"/>
      <c r="J110" s="873"/>
      <c r="K110" s="873"/>
      <c r="L110" s="873"/>
      <c r="M110" s="873"/>
      <c r="N110" s="874"/>
      <c r="O110" s="36"/>
      <c r="P110" s="245"/>
    </row>
    <row r="111" spans="1:16" s="20" customFormat="1" ht="12.75" customHeight="1" x14ac:dyDescent="0.2">
      <c r="A111" s="245"/>
      <c r="B111" s="36"/>
      <c r="C111" s="36"/>
      <c r="D111" s="36"/>
      <c r="E111" s="875" t="str">
        <f>Translations!$B$223</f>
        <v>Vieta, kur glabājas ieraksti</v>
      </c>
      <c r="F111" s="876"/>
      <c r="G111" s="872"/>
      <c r="H111" s="873"/>
      <c r="I111" s="873"/>
      <c r="J111" s="873"/>
      <c r="K111" s="873"/>
      <c r="L111" s="873"/>
      <c r="M111" s="873"/>
      <c r="N111" s="874"/>
      <c r="O111" s="36"/>
      <c r="P111" s="245"/>
    </row>
    <row r="112" spans="1:16" s="20" customFormat="1" ht="25.5" customHeight="1" x14ac:dyDescent="0.2">
      <c r="A112" s="245"/>
      <c r="B112" s="36"/>
      <c r="C112" s="36"/>
      <c r="D112" s="36"/>
      <c r="E112" s="875" t="str">
        <f>Translations!$B$224</f>
        <v>Izmantotās IT sistēmas nosaukums (attiecīgā gadījumā)</v>
      </c>
      <c r="F112" s="876"/>
      <c r="G112" s="872"/>
      <c r="H112" s="873"/>
      <c r="I112" s="873"/>
      <c r="J112" s="873"/>
      <c r="K112" s="873"/>
      <c r="L112" s="873"/>
      <c r="M112" s="873"/>
      <c r="N112" s="874"/>
      <c r="O112" s="36"/>
      <c r="P112" s="245"/>
    </row>
    <row r="113" spans="1:16" s="20" customFormat="1" ht="25.5" customHeight="1" x14ac:dyDescent="0.2">
      <c r="A113" s="245"/>
      <c r="B113" s="36"/>
      <c r="C113" s="36"/>
      <c r="D113" s="36"/>
      <c r="E113" s="877" t="str">
        <f>Translations!$B$225</f>
        <v>Piemēroto EN standartu vai citu standartu saraksts (attiecīgā gadījumā)</v>
      </c>
      <c r="F113" s="878"/>
      <c r="G113" s="879"/>
      <c r="H113" s="880"/>
      <c r="I113" s="880"/>
      <c r="J113" s="880"/>
      <c r="K113" s="880"/>
      <c r="L113" s="880"/>
      <c r="M113" s="880"/>
      <c r="N113" s="880"/>
      <c r="O113" s="36"/>
      <c r="P113" s="245"/>
    </row>
    <row r="114" spans="1:16" ht="12.75" customHeight="1" x14ac:dyDescent="0.2"/>
    <row r="115" spans="1:16" ht="12.75" customHeight="1" x14ac:dyDescent="0.2"/>
    <row r="116" spans="1:16" ht="12.75" customHeight="1" x14ac:dyDescent="0.2"/>
    <row r="117" spans="1:16" ht="12.75" customHeight="1" x14ac:dyDescent="0.2"/>
    <row r="118" spans="1:16" ht="12.75" customHeight="1" x14ac:dyDescent="0.2"/>
    <row r="119" spans="1:16" ht="12.75" customHeight="1" x14ac:dyDescent="0.2"/>
    <row r="120" spans="1:16" ht="12.75" customHeight="1" x14ac:dyDescent="0.2"/>
    <row r="121" spans="1:16" ht="12.75" customHeight="1" x14ac:dyDescent="0.2"/>
    <row r="122" spans="1:16" ht="12.75" customHeight="1" x14ac:dyDescent="0.2"/>
    <row r="123" spans="1:16" ht="12.75" customHeight="1" x14ac:dyDescent="0.2"/>
    <row r="124" spans="1:16" ht="12.75" customHeight="1" x14ac:dyDescent="0.2"/>
  </sheetData>
  <sheetProtection sheet="1" objects="1" scenarios="1" formatCells="0" formatColumns="0" formatRows="0"/>
  <mergeCells count="151">
    <mergeCell ref="D57:N57"/>
    <mergeCell ref="E100:F100"/>
    <mergeCell ref="G100:N100"/>
    <mergeCell ref="E101:F101"/>
    <mergeCell ref="G101:N101"/>
    <mergeCell ref="E102:F102"/>
    <mergeCell ref="G102:N102"/>
    <mergeCell ref="E97:F97"/>
    <mergeCell ref="G97:N97"/>
    <mergeCell ref="E98:F98"/>
    <mergeCell ref="G98:N98"/>
    <mergeCell ref="E99:F99"/>
    <mergeCell ref="G99:N99"/>
    <mergeCell ref="E94:N94"/>
    <mergeCell ref="E95:F95"/>
    <mergeCell ref="G95:N95"/>
    <mergeCell ref="E96:F96"/>
    <mergeCell ref="G96:N96"/>
    <mergeCell ref="E67:F67"/>
    <mergeCell ref="G67:N67"/>
    <mergeCell ref="E68:F68"/>
    <mergeCell ref="G68:N68"/>
    <mergeCell ref="E93:N93"/>
    <mergeCell ref="G84:N84"/>
    <mergeCell ref="E82:N82"/>
    <mergeCell ref="E83:N83"/>
    <mergeCell ref="E84:F84"/>
    <mergeCell ref="E72:N72"/>
    <mergeCell ref="E73:F73"/>
    <mergeCell ref="G73:N73"/>
    <mergeCell ref="E74:F74"/>
    <mergeCell ref="E91:F91"/>
    <mergeCell ref="G91:N91"/>
    <mergeCell ref="E88:F88"/>
    <mergeCell ref="G88:N88"/>
    <mergeCell ref="G78:N78"/>
    <mergeCell ref="E79:F79"/>
    <mergeCell ref="G79:N79"/>
    <mergeCell ref="E80:F80"/>
    <mergeCell ref="G80:N80"/>
    <mergeCell ref="G74:N74"/>
    <mergeCell ref="E75:F75"/>
    <mergeCell ref="G75:N75"/>
    <mergeCell ref="E76:F76"/>
    <mergeCell ref="G76:N76"/>
    <mergeCell ref="E77:F77"/>
    <mergeCell ref="G77:N77"/>
    <mergeCell ref="E78:F78"/>
    <mergeCell ref="E85:F85"/>
    <mergeCell ref="G85:N85"/>
    <mergeCell ref="E86:F86"/>
    <mergeCell ref="G86:N86"/>
    <mergeCell ref="E87:F87"/>
    <mergeCell ref="G87:N87"/>
    <mergeCell ref="G89:N89"/>
    <mergeCell ref="G90:N90"/>
    <mergeCell ref="E89:F89"/>
    <mergeCell ref="E90:F90"/>
    <mergeCell ref="E47:N47"/>
    <mergeCell ref="E48:N48"/>
    <mergeCell ref="D54:N54"/>
    <mergeCell ref="E59:N59"/>
    <mergeCell ref="E50:N50"/>
    <mergeCell ref="E52:J52"/>
    <mergeCell ref="K52:N52"/>
    <mergeCell ref="E70:N70"/>
    <mergeCell ref="E71:N71"/>
    <mergeCell ref="E60:N60"/>
    <mergeCell ref="E61:F61"/>
    <mergeCell ref="G61:N61"/>
    <mergeCell ref="E62:F62"/>
    <mergeCell ref="G62:N62"/>
    <mergeCell ref="E63:F63"/>
    <mergeCell ref="G63:N63"/>
    <mergeCell ref="E64:F64"/>
    <mergeCell ref="E49:N49"/>
    <mergeCell ref="D56:N56"/>
    <mergeCell ref="G64:N64"/>
    <mergeCell ref="E65:F65"/>
    <mergeCell ref="G65:N65"/>
    <mergeCell ref="E66:F66"/>
    <mergeCell ref="G66:N66"/>
    <mergeCell ref="E36:N36"/>
    <mergeCell ref="E37:N37"/>
    <mergeCell ref="E40:N40"/>
    <mergeCell ref="E41:N41"/>
    <mergeCell ref="K45:N45"/>
    <mergeCell ref="E45:J45"/>
    <mergeCell ref="E38:N38"/>
    <mergeCell ref="E42:N42"/>
    <mergeCell ref="E43:N43"/>
    <mergeCell ref="E39:N39"/>
    <mergeCell ref="F33:I33"/>
    <mergeCell ref="F34:I34"/>
    <mergeCell ref="E12:N12"/>
    <mergeCell ref="E13:N13"/>
    <mergeCell ref="E14:N14"/>
    <mergeCell ref="F28:I28"/>
    <mergeCell ref="F29:I29"/>
    <mergeCell ref="F30:I30"/>
    <mergeCell ref="F31:I31"/>
    <mergeCell ref="F32:I32"/>
    <mergeCell ref="E18:E19"/>
    <mergeCell ref="J18:N18"/>
    <mergeCell ref="F25:I25"/>
    <mergeCell ref="F26:I26"/>
    <mergeCell ref="F27:I27"/>
    <mergeCell ref="F23:I23"/>
    <mergeCell ref="F24:I24"/>
    <mergeCell ref="F18:I19"/>
    <mergeCell ref="F20:I20"/>
    <mergeCell ref="E15:N15"/>
    <mergeCell ref="E16:N16"/>
    <mergeCell ref="K4:L4"/>
    <mergeCell ref="F21:I21"/>
    <mergeCell ref="F22:I22"/>
    <mergeCell ref="D6:N6"/>
    <mergeCell ref="D8:N8"/>
    <mergeCell ref="B2:D4"/>
    <mergeCell ref="G2:H2"/>
    <mergeCell ref="I2:J2"/>
    <mergeCell ref="K2:L2"/>
    <mergeCell ref="M2:N2"/>
    <mergeCell ref="M4:N4"/>
    <mergeCell ref="E4:F4"/>
    <mergeCell ref="G4:H4"/>
    <mergeCell ref="I4:J4"/>
    <mergeCell ref="D10:N10"/>
    <mergeCell ref="E3:F3"/>
    <mergeCell ref="G3:H3"/>
    <mergeCell ref="I3:J3"/>
    <mergeCell ref="K3:L3"/>
    <mergeCell ref="M3:N3"/>
    <mergeCell ref="E110:F110"/>
    <mergeCell ref="G110:N110"/>
    <mergeCell ref="E111:F111"/>
    <mergeCell ref="G111:N111"/>
    <mergeCell ref="E112:F112"/>
    <mergeCell ref="G112:N112"/>
    <mergeCell ref="E113:F113"/>
    <mergeCell ref="G113:N113"/>
    <mergeCell ref="E104:N104"/>
    <mergeCell ref="E105:N105"/>
    <mergeCell ref="E106:F106"/>
    <mergeCell ref="G106:N106"/>
    <mergeCell ref="E107:F107"/>
    <mergeCell ref="G107:N107"/>
    <mergeCell ref="E108:F108"/>
    <mergeCell ref="G108:N108"/>
    <mergeCell ref="E109:F109"/>
    <mergeCell ref="G109:N109"/>
  </mergeCells>
  <dataValidations count="1">
    <dataValidation type="list" allowBlank="1" showInputMessage="1" showErrorMessage="1" sqref="J20:N34">
      <formula1>CNTR_SubInstListNames</formula1>
    </dataValidation>
  </dataValidations>
  <hyperlinks>
    <hyperlink ref="G2:H2" location="JUMP_TOC_Home" display="Table of contents"/>
    <hyperlink ref="E3:F3" location="JUMP_D_Top" display="Top of sheet"/>
    <hyperlink ref="I2:J2" location="JUMP_C_I" display="Previous sheet"/>
    <hyperlink ref="E4:F4" location="JUMP_F_Bottom" display="End of sheet"/>
    <hyperlink ref="K2:L2" location="JUMP_E_Top" display="JUMP_E_Top"/>
    <hyperlink ref="G3:H3" location="JUMP_D_I" display="Methods at installation level"/>
    <hyperlink ref="I3:J3" location="JUMP_D_II" display="Procedures"/>
  </hyperlinks>
  <pageMargins left="0.7" right="0.7" top="0.78740157499999996" bottom="0.78740157499999996" header="0.3" footer="0.3"/>
  <pageSetup paperSize="9" scale="58" orientation="portrait" r:id="rId1"/>
  <colBreaks count="1" manualBreakCount="1">
    <brk id="15" min="4" max="79"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tabColor theme="7" tint="0.39997558519241921"/>
  </sheetPr>
  <dimension ref="A1:S181"/>
  <sheetViews>
    <sheetView topLeftCell="B1" workbookViewId="0">
      <pane ySplit="4" topLeftCell="A5" activePane="bottomLeft" state="frozen"/>
      <selection sqref="A1:E4"/>
      <selection pane="bottomLeft" activeCell="B2" sqref="B2:D4"/>
    </sheetView>
  </sheetViews>
  <sheetFormatPr baseColWidth="10" defaultColWidth="11.42578125" defaultRowHeight="14.25" x14ac:dyDescent="0.2"/>
  <cols>
    <col min="1" max="1" width="5.7109375" style="164" hidden="1" customWidth="1"/>
    <col min="2" max="4" width="5.7109375" style="36" customWidth="1"/>
    <col min="5" max="14" width="12.7109375" style="36" customWidth="1"/>
    <col min="15" max="15" width="5.7109375" style="36" customWidth="1"/>
    <col min="16" max="18" width="12.7109375" style="164" hidden="1" customWidth="1"/>
    <col min="19" max="16384" width="11.42578125" style="244"/>
  </cols>
  <sheetData>
    <row r="1" spans="1:18" ht="15" hidden="1" thickBot="1" x14ac:dyDescent="0.25">
      <c r="A1" s="164" t="s">
        <v>160</v>
      </c>
      <c r="B1" s="18"/>
      <c r="C1" s="18"/>
      <c r="D1" s="18"/>
      <c r="E1" s="18"/>
      <c r="F1" s="18"/>
      <c r="G1" s="18"/>
      <c r="H1" s="18"/>
      <c r="I1" s="18"/>
      <c r="J1" s="18"/>
      <c r="K1" s="18"/>
      <c r="L1" s="18"/>
      <c r="M1" s="18"/>
      <c r="N1" s="18"/>
      <c r="O1" s="18"/>
      <c r="P1" s="164" t="s">
        <v>160</v>
      </c>
      <c r="Q1" s="164" t="s">
        <v>160</v>
      </c>
      <c r="R1" s="164" t="s">
        <v>160</v>
      </c>
    </row>
    <row r="2" spans="1:18" ht="15" thickBot="1" x14ac:dyDescent="0.25">
      <c r="B2" s="723" t="str">
        <f>Translations!$B$230</f>
        <v>E. 
EnergyFlows</v>
      </c>
      <c r="C2" s="724"/>
      <c r="D2" s="725"/>
      <c r="E2" s="297" t="str">
        <f>Translations!$B$2</f>
        <v>Navigācijas josla:</v>
      </c>
      <c r="F2" s="298"/>
      <c r="G2" s="732" t="str">
        <f>Translations!$B$18</f>
        <v>Saturs</v>
      </c>
      <c r="H2" s="646"/>
      <c r="I2" s="646" t="str">
        <f>Translations!$B$19</f>
        <v>Iepriekšējā lapa</v>
      </c>
      <c r="J2" s="646"/>
      <c r="K2" s="646" t="str">
        <f>Translations!$B$3</f>
        <v>Nākamā lapa</v>
      </c>
      <c r="L2" s="646"/>
      <c r="M2" s="646"/>
      <c r="N2" s="646"/>
      <c r="O2" s="19"/>
    </row>
    <row r="3" spans="1:18" ht="15" thickBot="1" x14ac:dyDescent="0.25">
      <c r="B3" s="726"/>
      <c r="C3" s="727"/>
      <c r="D3" s="728"/>
      <c r="E3" s="646" t="str">
        <f>Translations!$B$4</f>
        <v>Lapas sākums</v>
      </c>
      <c r="F3" s="715"/>
      <c r="G3" s="846" t="str">
        <f>Translations!$B$820</f>
        <v>Enerģijas ielaide</v>
      </c>
      <c r="H3" s="847"/>
      <c r="I3" s="847" t="str">
        <f>Translations!$B$170</f>
        <v>Izmērāms siltums</v>
      </c>
      <c r="J3" s="847"/>
      <c r="K3" s="847" t="str">
        <f>Translations!$B$232</f>
        <v>Atlikumgāzes</v>
      </c>
      <c r="L3" s="847"/>
      <c r="M3" s="847" t="str">
        <f>Translations!$B$233</f>
        <v>Elektroenerģija</v>
      </c>
      <c r="N3" s="847"/>
      <c r="O3" s="19"/>
    </row>
    <row r="4" spans="1:18" ht="15" thickBot="1" x14ac:dyDescent="0.25">
      <c r="B4" s="729"/>
      <c r="C4" s="730"/>
      <c r="D4" s="731"/>
      <c r="E4" s="646" t="str">
        <f>Translations!$B$5</f>
        <v>Lapas beigas</v>
      </c>
      <c r="F4" s="646"/>
      <c r="G4" s="849"/>
      <c r="H4" s="850"/>
      <c r="I4" s="850"/>
      <c r="J4" s="850"/>
      <c r="K4" s="850"/>
      <c r="L4" s="850"/>
      <c r="M4" s="851"/>
      <c r="N4" s="850"/>
      <c r="O4" s="19"/>
    </row>
    <row r="5" spans="1:18" x14ac:dyDescent="0.2">
      <c r="O5" s="19"/>
    </row>
    <row r="6" spans="1:18" ht="18" x14ac:dyDescent="0.2">
      <c r="C6" s="2" t="s">
        <v>162</v>
      </c>
      <c r="D6" s="720" t="str">
        <f>Translations!$B$234</f>
        <v>Enerģijas plūsmas</v>
      </c>
      <c r="E6" s="720"/>
      <c r="F6" s="720"/>
      <c r="G6" s="720"/>
      <c r="H6" s="720"/>
      <c r="I6" s="720"/>
      <c r="J6" s="720"/>
      <c r="K6" s="720"/>
      <c r="L6" s="720"/>
      <c r="M6" s="720"/>
      <c r="N6" s="720"/>
    </row>
    <row r="8" spans="1:18" ht="16.5" customHeight="1" x14ac:dyDescent="0.2">
      <c r="C8" s="721" t="str">
        <f>Translations!$B$235</f>
        <v>Šīs lapas ievaddaļa</v>
      </c>
      <c r="D8" s="721"/>
      <c r="E8" s="721"/>
      <c r="F8" s="721"/>
      <c r="G8" s="721"/>
      <c r="H8" s="721"/>
      <c r="I8" s="721"/>
      <c r="J8" s="721"/>
      <c r="K8" s="721"/>
      <c r="L8" s="721"/>
      <c r="M8" s="721"/>
      <c r="N8" s="721"/>
      <c r="P8" s="245"/>
      <c r="Q8" s="245"/>
      <c r="R8" s="245"/>
    </row>
    <row r="9" spans="1:18" ht="5.0999999999999996" customHeight="1" thickBot="1" x14ac:dyDescent="0.25">
      <c r="P9" s="245"/>
      <c r="Q9" s="245"/>
      <c r="R9" s="245"/>
    </row>
    <row r="10" spans="1:18" ht="5.0999999999999996" customHeight="1" x14ac:dyDescent="0.2">
      <c r="C10" s="208"/>
      <c r="D10" s="209"/>
      <c r="E10" s="209"/>
      <c r="F10" s="209"/>
      <c r="G10" s="209"/>
      <c r="H10" s="209"/>
      <c r="I10" s="209"/>
      <c r="J10" s="209"/>
      <c r="K10" s="209"/>
      <c r="L10" s="209"/>
      <c r="M10" s="209"/>
      <c r="N10" s="210"/>
      <c r="P10" s="245"/>
      <c r="Q10" s="245"/>
      <c r="R10" s="245"/>
    </row>
    <row r="11" spans="1:18" ht="12.75" customHeight="1" x14ac:dyDescent="0.2">
      <c r="C11" s="211"/>
      <c r="D11" s="930" t="str">
        <f>Translations!$B$236</f>
        <v>Visos aprakstos par metodēm, kas nākamajās iedaļās izmantotas monitorējamo un ziņojamo parametru kvantificēšanai, attiecīgā gadījumā norāda</v>
      </c>
      <c r="E11" s="930"/>
      <c r="F11" s="930"/>
      <c r="G11" s="930"/>
      <c r="H11" s="930"/>
      <c r="I11" s="930"/>
      <c r="J11" s="930"/>
      <c r="K11" s="930"/>
      <c r="L11" s="930"/>
      <c r="M11" s="930"/>
      <c r="N11" s="931"/>
      <c r="O11" s="148"/>
      <c r="P11" s="245"/>
      <c r="Q11" s="245"/>
      <c r="R11" s="245"/>
    </row>
    <row r="12" spans="1:18" ht="12.75" customHeight="1" x14ac:dyDescent="0.2">
      <c r="C12" s="211"/>
      <c r="D12" s="212" t="s">
        <v>139</v>
      </c>
      <c r="E12" s="932" t="str">
        <f>Translations!$B$237</f>
        <v>aprēķinu soļus,</v>
      </c>
      <c r="F12" s="932"/>
      <c r="G12" s="932"/>
      <c r="H12" s="932"/>
      <c r="I12" s="932"/>
      <c r="J12" s="932"/>
      <c r="K12" s="932"/>
      <c r="L12" s="932"/>
      <c r="M12" s="932"/>
      <c r="N12" s="933"/>
      <c r="O12" s="148"/>
      <c r="P12" s="245"/>
      <c r="Q12" s="245"/>
      <c r="R12" s="245"/>
    </row>
    <row r="13" spans="1:18" ht="12.75" customHeight="1" x14ac:dyDescent="0.2">
      <c r="C13" s="211"/>
      <c r="D13" s="212" t="s">
        <v>139</v>
      </c>
      <c r="E13" s="932" t="str">
        <f>Translations!$B$238</f>
        <v xml:space="preserve">datu avotus, </v>
      </c>
      <c r="F13" s="932"/>
      <c r="G13" s="932"/>
      <c r="H13" s="932"/>
      <c r="I13" s="932"/>
      <c r="J13" s="932"/>
      <c r="K13" s="932"/>
      <c r="L13" s="932"/>
      <c r="M13" s="932"/>
      <c r="N13" s="933"/>
      <c r="O13" s="148"/>
      <c r="P13" s="245"/>
      <c r="Q13" s="245"/>
      <c r="R13" s="245"/>
    </row>
    <row r="14" spans="1:18" ht="12.75" customHeight="1" x14ac:dyDescent="0.2">
      <c r="C14" s="211"/>
      <c r="D14" s="212" t="s">
        <v>139</v>
      </c>
      <c r="E14" s="932" t="str">
        <f>Translations!$B$239</f>
        <v xml:space="preserve">aprēķinu formulas, </v>
      </c>
      <c r="F14" s="932"/>
      <c r="G14" s="932"/>
      <c r="H14" s="932"/>
      <c r="I14" s="932"/>
      <c r="J14" s="932"/>
      <c r="K14" s="932"/>
      <c r="L14" s="932"/>
      <c r="M14" s="932"/>
      <c r="N14" s="933"/>
      <c r="O14" s="148"/>
      <c r="P14" s="245"/>
      <c r="Q14" s="245"/>
      <c r="R14" s="245"/>
    </row>
    <row r="15" spans="1:18" ht="12.75" customHeight="1" x14ac:dyDescent="0.2">
      <c r="C15" s="211"/>
      <c r="D15" s="212" t="s">
        <v>139</v>
      </c>
      <c r="E15" s="932" t="str">
        <f>Translations!$B$240</f>
        <v xml:space="preserve">relevantos aprēķinu koeficientus ar mērvienībām, </v>
      </c>
      <c r="F15" s="932"/>
      <c r="G15" s="932"/>
      <c r="H15" s="932"/>
      <c r="I15" s="932"/>
      <c r="J15" s="932"/>
      <c r="K15" s="932"/>
      <c r="L15" s="932"/>
      <c r="M15" s="932"/>
      <c r="N15" s="933"/>
      <c r="O15" s="148"/>
      <c r="P15" s="245"/>
      <c r="Q15" s="245"/>
      <c r="R15" s="245"/>
    </row>
    <row r="16" spans="1:18" ht="12.75" customHeight="1" x14ac:dyDescent="0.2">
      <c r="C16" s="211"/>
      <c r="D16" s="212" t="s">
        <v>139</v>
      </c>
      <c r="E16" s="932" t="str">
        <f>Translations!$B$241</f>
        <v xml:space="preserve">apstiprinošo datu horizontālas un vertikālas pārbaudes, </v>
      </c>
      <c r="F16" s="932"/>
      <c r="G16" s="932"/>
      <c r="H16" s="932"/>
      <c r="I16" s="932"/>
      <c r="J16" s="932"/>
      <c r="K16" s="932"/>
      <c r="L16" s="932"/>
      <c r="M16" s="932"/>
      <c r="N16" s="933"/>
      <c r="O16" s="148"/>
      <c r="P16" s="245"/>
      <c r="Q16" s="245"/>
      <c r="R16" s="245"/>
    </row>
    <row r="17" spans="3:18" ht="12.75" customHeight="1" x14ac:dyDescent="0.2">
      <c r="C17" s="211"/>
      <c r="D17" s="212" t="s">
        <v>139</v>
      </c>
      <c r="E17" s="932" t="str">
        <f>Translations!$B$242</f>
        <v>paraugošanas plānu pamatā esošās procedūras,</v>
      </c>
      <c r="F17" s="932"/>
      <c r="G17" s="932"/>
      <c r="H17" s="932"/>
      <c r="I17" s="932"/>
      <c r="J17" s="932"/>
      <c r="K17" s="932"/>
      <c r="L17" s="932"/>
      <c r="M17" s="932"/>
      <c r="N17" s="933"/>
      <c r="O17" s="148"/>
      <c r="P17" s="245"/>
      <c r="Q17" s="245"/>
      <c r="R17" s="245"/>
    </row>
    <row r="18" spans="3:18" ht="12.75" customHeight="1" x14ac:dyDescent="0.2">
      <c r="C18" s="211"/>
      <c r="D18" s="212" t="s">
        <v>139</v>
      </c>
      <c r="E18" s="932" t="str">
        <f>Translations!$B$243</f>
        <v>izmantoto mēraprīkojumu ar atsauci uz relevanto diagrammu un aprakstu, kā tie uzstādīti un uzturēti,</v>
      </c>
      <c r="F18" s="932"/>
      <c r="G18" s="932"/>
      <c r="H18" s="932"/>
      <c r="I18" s="932"/>
      <c r="J18" s="932"/>
      <c r="K18" s="932"/>
      <c r="L18" s="932"/>
      <c r="M18" s="932"/>
      <c r="N18" s="933"/>
      <c r="P18" s="245"/>
      <c r="Q18" s="245"/>
      <c r="R18" s="245"/>
    </row>
    <row r="19" spans="3:18" ht="12.75" customHeight="1" x14ac:dyDescent="0.2">
      <c r="C19" s="211"/>
      <c r="D19" s="212" t="s">
        <v>139</v>
      </c>
      <c r="E19" s="932" t="str">
        <f>Translations!$B$244</f>
        <v>to laboratoriju sarakstu, kas veic relevantās analītiskās procedūras.</v>
      </c>
      <c r="F19" s="932"/>
      <c r="G19" s="932"/>
      <c r="H19" s="932"/>
      <c r="I19" s="932"/>
      <c r="J19" s="932"/>
      <c r="K19" s="932"/>
      <c r="L19" s="932"/>
      <c r="M19" s="932"/>
      <c r="N19" s="933"/>
      <c r="P19" s="245"/>
      <c r="Q19" s="245"/>
      <c r="R19" s="245"/>
    </row>
    <row r="20" spans="3:18" ht="5.0999999999999996" customHeight="1" x14ac:dyDescent="0.2">
      <c r="C20" s="211"/>
      <c r="D20" s="250"/>
      <c r="E20" s="213"/>
      <c r="F20" s="213"/>
      <c r="G20" s="213"/>
      <c r="H20" s="213"/>
      <c r="I20" s="213"/>
      <c r="J20" s="213"/>
      <c r="K20" s="213"/>
      <c r="L20" s="213"/>
      <c r="M20" s="213"/>
      <c r="N20" s="214"/>
      <c r="P20" s="245"/>
      <c r="Q20" s="245"/>
      <c r="R20" s="245"/>
    </row>
    <row r="21" spans="3:18" ht="12.75" customHeight="1" x14ac:dyDescent="0.2">
      <c r="C21" s="211"/>
      <c r="D21" s="930" t="str">
        <f>Translations!$B$245</f>
        <v>Attiecīgā gadījumā aprakstam jāietver vienkāršotā nenoteiktības novērtējuma rezultāts saskaņā ar 7. panta 2. punktu.</v>
      </c>
      <c r="E21" s="930"/>
      <c r="F21" s="930"/>
      <c r="G21" s="930"/>
      <c r="H21" s="930"/>
      <c r="I21" s="930"/>
      <c r="J21" s="930"/>
      <c r="K21" s="930"/>
      <c r="L21" s="930"/>
      <c r="M21" s="930"/>
      <c r="N21" s="931"/>
      <c r="P21" s="245"/>
      <c r="Q21" s="245"/>
      <c r="R21" s="245"/>
    </row>
    <row r="22" spans="3:18" ht="12.75" customHeight="1" x14ac:dyDescent="0.2">
      <c r="C22" s="211"/>
      <c r="D22" s="930" t="str">
        <f>Translations!$B$246</f>
        <v>Plānā pie katras relevantās aprēķinu formulas ietver vienu piemēru ar reāliem datiem.</v>
      </c>
      <c r="E22" s="930"/>
      <c r="F22" s="930"/>
      <c r="G22" s="930"/>
      <c r="H22" s="930"/>
      <c r="I22" s="930"/>
      <c r="J22" s="930"/>
      <c r="K22" s="930"/>
      <c r="L22" s="930"/>
      <c r="M22" s="930"/>
      <c r="N22" s="931"/>
      <c r="P22" s="245"/>
      <c r="Q22" s="245"/>
      <c r="R22" s="245"/>
    </row>
    <row r="23" spans="3:18" ht="5.0999999999999996" customHeight="1" thickBot="1" x14ac:dyDescent="0.25">
      <c r="C23" s="215"/>
      <c r="D23" s="216"/>
      <c r="E23" s="216"/>
      <c r="F23" s="216"/>
      <c r="G23" s="216"/>
      <c r="H23" s="216"/>
      <c r="I23" s="216"/>
      <c r="J23" s="216"/>
      <c r="K23" s="216"/>
      <c r="L23" s="216"/>
      <c r="M23" s="216"/>
      <c r="N23" s="217"/>
      <c r="P23" s="245"/>
      <c r="Q23" s="245"/>
      <c r="R23" s="245"/>
    </row>
    <row r="24" spans="3:18" x14ac:dyDescent="0.2">
      <c r="D24" s="520"/>
      <c r="E24" s="520"/>
      <c r="F24" s="520"/>
      <c r="G24" s="520"/>
      <c r="H24" s="520"/>
      <c r="I24" s="520"/>
      <c r="J24" s="520"/>
      <c r="K24" s="520"/>
      <c r="L24" s="520"/>
      <c r="M24" s="520"/>
      <c r="N24" s="520"/>
    </row>
    <row r="25" spans="3:18" ht="16.5" customHeight="1" x14ac:dyDescent="0.2">
      <c r="C25" s="242" t="s">
        <v>25</v>
      </c>
      <c r="D25" s="842" t="str">
        <f>Translations!$B$820</f>
        <v>Enerģijas ielaide</v>
      </c>
      <c r="E25" s="842"/>
      <c r="F25" s="842"/>
      <c r="G25" s="842"/>
      <c r="H25" s="842"/>
      <c r="I25" s="842"/>
      <c r="J25" s="842"/>
      <c r="K25" s="842"/>
      <c r="L25" s="842"/>
      <c r="M25" s="842"/>
      <c r="N25" s="842"/>
      <c r="P25" s="245"/>
      <c r="Q25" s="245"/>
      <c r="R25" s="245"/>
    </row>
    <row r="26" spans="3:18" ht="5.0999999999999996" customHeight="1" x14ac:dyDescent="0.2">
      <c r="P26" s="245"/>
      <c r="Q26" s="245"/>
      <c r="R26" s="245"/>
    </row>
    <row r="27" spans="3:18" ht="12.75" customHeight="1" x14ac:dyDescent="0.2">
      <c r="D27" s="16" t="s">
        <v>26</v>
      </c>
      <c r="E27" s="801" t="str">
        <f>Translations!$B$821</f>
        <v>Enerģijas ielaides plūsmas</v>
      </c>
      <c r="F27" s="801"/>
      <c r="G27" s="801"/>
      <c r="H27" s="801"/>
      <c r="I27" s="801"/>
      <c r="J27" s="801"/>
      <c r="K27" s="801"/>
      <c r="L27" s="801"/>
      <c r="M27" s="801"/>
      <c r="N27" s="801"/>
      <c r="P27" s="245"/>
      <c r="Q27" s="245"/>
      <c r="R27" s="245"/>
    </row>
    <row r="28" spans="3:18" ht="12.75" customHeight="1" x14ac:dyDescent="0.2">
      <c r="D28" s="16"/>
      <c r="E28" s="840" t="str">
        <f>Translations!$B$248</f>
        <v>Tieši VĪP datu vākšanas vajadzībām šai sadaļai vajadzētu aptvert visus datus, kas iekļauti bāzlīnijas datu vākšanas veidnes E lapas I sadaļā.</v>
      </c>
      <c r="F28" s="919"/>
      <c r="G28" s="919"/>
      <c r="H28" s="919"/>
      <c r="I28" s="919"/>
      <c r="J28" s="919"/>
      <c r="K28" s="919"/>
      <c r="L28" s="919"/>
      <c r="M28" s="919"/>
      <c r="N28" s="919"/>
      <c r="P28" s="245"/>
      <c r="Q28" s="245"/>
      <c r="R28" s="245"/>
    </row>
    <row r="29" spans="3:18" ht="12.75" customHeight="1" x14ac:dyDescent="0.2">
      <c r="D29" s="25" t="s">
        <v>32</v>
      </c>
      <c r="E29" s="917" t="str">
        <f>Translations!$B$249</f>
        <v>Informācija par izmantoto metodiku</v>
      </c>
      <c r="F29" s="917"/>
      <c r="G29" s="917"/>
      <c r="H29" s="917"/>
      <c r="I29" s="917"/>
      <c r="J29" s="917"/>
      <c r="K29" s="917"/>
      <c r="L29" s="917"/>
      <c r="M29" s="917"/>
      <c r="N29" s="917"/>
      <c r="P29" s="245"/>
      <c r="Q29" s="245"/>
      <c r="R29" s="245"/>
    </row>
    <row r="30" spans="3:18" ht="12.75" customHeight="1" x14ac:dyDescent="0.2">
      <c r="D30" s="25"/>
      <c r="E30" s="768" t="str">
        <f>Translations!$B$250</f>
        <v>Šeit izvēlieties</v>
      </c>
      <c r="F30" s="769"/>
      <c r="G30" s="769"/>
      <c r="H30" s="769"/>
      <c r="I30" s="769"/>
      <c r="J30" s="769"/>
      <c r="K30" s="769"/>
      <c r="L30" s="769"/>
      <c r="M30" s="769"/>
      <c r="N30" s="769"/>
      <c r="P30" s="245"/>
      <c r="Q30" s="245"/>
      <c r="R30" s="245"/>
    </row>
    <row r="31" spans="3:18" ht="12.75" customHeight="1" x14ac:dyDescent="0.2">
      <c r="D31" s="25"/>
      <c r="E31" s="37" t="s">
        <v>139</v>
      </c>
      <c r="F31" s="913" t="str">
        <f>Translations!$B$251</f>
        <v>daudzumiem izmantoto datu avotu saskaņā ar FAR VII pielikuma 4.4. iedaļu,</v>
      </c>
      <c r="G31" s="916"/>
      <c r="H31" s="916"/>
      <c r="I31" s="916"/>
      <c r="J31" s="916"/>
      <c r="K31" s="916"/>
      <c r="L31" s="916"/>
      <c r="M31" s="916"/>
      <c r="N31" s="916"/>
      <c r="P31" s="245"/>
      <c r="Q31" s="245"/>
      <c r="R31" s="245"/>
    </row>
    <row r="32" spans="3:18" ht="12.75" customHeight="1" x14ac:dyDescent="0.2">
      <c r="D32" s="25"/>
      <c r="E32" s="37" t="s">
        <v>139</v>
      </c>
      <c r="F32" s="913" t="str">
        <f>Translations!$B$252</f>
        <v>enerģētiskā satura noteikšanas metodi saskaņā ar FAR VII pielikuma 4.6. iedaļu.</v>
      </c>
      <c r="G32" s="916"/>
      <c r="H32" s="916"/>
      <c r="I32" s="916"/>
      <c r="J32" s="916"/>
      <c r="K32" s="916"/>
      <c r="L32" s="916"/>
      <c r="M32" s="916"/>
      <c r="N32" s="916"/>
      <c r="P32" s="245"/>
      <c r="Q32" s="245"/>
      <c r="R32" s="245"/>
    </row>
    <row r="33" spans="1:19" ht="25.5" customHeight="1" x14ac:dyDescent="0.2">
      <c r="D33" s="25"/>
      <c r="E33" s="37"/>
      <c r="F33" s="913" t="str">
        <f>Translations!$B$253</f>
        <v>Tā kā var būt vairāk nekā viens datu avots, veidnē var norādīt līdz trīs avotiem. Ja izmantoti vēl citi avoti, norādiet trīs galvenos avotus un citas ziņas sniedziet metodikas aprakstā.</v>
      </c>
      <c r="G33" s="916"/>
      <c r="H33" s="916"/>
      <c r="I33" s="916"/>
      <c r="J33" s="916"/>
      <c r="K33" s="916"/>
      <c r="L33" s="916"/>
      <c r="M33" s="916"/>
      <c r="N33" s="916"/>
      <c r="P33" s="245"/>
      <c r="Q33" s="245"/>
      <c r="R33" s="245"/>
    </row>
    <row r="34" spans="1:19" ht="38.25" customHeight="1" x14ac:dyDescent="0.2">
      <c r="D34" s="25"/>
      <c r="E34" s="768" t="str">
        <f>Translations!$B$822</f>
        <v>1. punkts ietver kurināmā ielaides daudzumu un attiecīgo enerģijas saturu. Ja tas ir relevanti un neietilpst 1. punktā, metodes, ko izmanto, lai noteiktu jebkādu eksotermiskas reakcijas materiālu ielaidi un attiecīgo enerģijas saturu, būtu jānorāda 2. punktā. Metode, ar ko kvantificēt elektroenerģijas ielaidi siltuma ražošanai (piemēram, elektriskajiem katliem, siltumsūkņiem).</v>
      </c>
      <c r="F34" s="769"/>
      <c r="G34" s="769"/>
      <c r="H34" s="769"/>
      <c r="I34" s="769"/>
      <c r="J34" s="769"/>
      <c r="K34" s="769"/>
      <c r="L34" s="769"/>
      <c r="M34" s="769"/>
      <c r="N34" s="769"/>
      <c r="P34" s="245"/>
      <c r="Q34" s="245"/>
      <c r="R34" s="245"/>
    </row>
    <row r="35" spans="1:19" s="264" customFormat="1" ht="25.5" customHeight="1" x14ac:dyDescent="0.2">
      <c r="A35" s="263"/>
      <c r="B35" s="119"/>
      <c r="C35" s="36"/>
      <c r="D35" s="120"/>
      <c r="E35" s="121"/>
      <c r="F35" s="121"/>
      <c r="G35" s="121"/>
      <c r="H35" s="121"/>
      <c r="I35" s="918" t="str">
        <f>Translations!$B$254</f>
        <v>Datu avots</v>
      </c>
      <c r="J35" s="918"/>
      <c r="K35" s="918" t="str">
        <f>Translations!$B$255</f>
        <v>Cits datu avots (attiecīgā gadījumā)</v>
      </c>
      <c r="L35" s="918"/>
      <c r="M35" s="918" t="str">
        <f>Translations!$B$255</f>
        <v>Cits datu avots (attiecīgā gadījumā)</v>
      </c>
      <c r="N35" s="942"/>
      <c r="O35" s="36"/>
      <c r="P35" s="262"/>
      <c r="Q35" s="262"/>
      <c r="R35" s="262"/>
      <c r="S35" s="244"/>
    </row>
    <row r="36" spans="1:19" ht="12.75" customHeight="1" x14ac:dyDescent="0.2">
      <c r="D36" s="25"/>
      <c r="E36" s="118" t="s">
        <v>1141</v>
      </c>
      <c r="F36" s="943" t="str">
        <f>Translations!$B$231</f>
        <v>Kurināmā ielaide</v>
      </c>
      <c r="G36" s="943"/>
      <c r="H36" s="944"/>
      <c r="I36" s="958"/>
      <c r="J36" s="959"/>
      <c r="K36" s="953"/>
      <c r="L36" s="957"/>
      <c r="M36" s="953"/>
      <c r="N36" s="954"/>
      <c r="P36" s="245"/>
      <c r="Q36" s="245"/>
      <c r="R36" s="245"/>
    </row>
    <row r="37" spans="1:19" ht="12.75" customHeight="1" x14ac:dyDescent="0.2">
      <c r="D37" s="25"/>
      <c r="E37" s="118" t="s">
        <v>1142</v>
      </c>
      <c r="F37" s="955" t="str">
        <f>Translations!$B$823</f>
        <v>Kurināmā enerģijas saturs</v>
      </c>
      <c r="G37" s="955"/>
      <c r="H37" s="956"/>
      <c r="I37" s="934"/>
      <c r="J37" s="935"/>
      <c r="K37" s="936"/>
      <c r="L37" s="937"/>
      <c r="M37" s="936"/>
      <c r="N37" s="938"/>
      <c r="P37" s="245"/>
      <c r="Q37" s="245"/>
      <c r="R37" s="245"/>
    </row>
    <row r="38" spans="1:19" ht="12.75" customHeight="1" x14ac:dyDescent="0.2">
      <c r="D38" s="25"/>
      <c r="E38" s="118" t="s">
        <v>1143</v>
      </c>
      <c r="F38" s="943" t="str">
        <f>Translations!$B$824</f>
        <v>Materiālu ielaide un izlaide (eksotermiskais siltums)</v>
      </c>
      <c r="G38" s="943"/>
      <c r="H38" s="944"/>
      <c r="I38" s="958"/>
      <c r="J38" s="959"/>
      <c r="K38" s="953"/>
      <c r="L38" s="957"/>
      <c r="M38" s="953"/>
      <c r="N38" s="954"/>
      <c r="P38" s="245"/>
      <c r="Q38" s="245"/>
      <c r="R38" s="245"/>
    </row>
    <row r="39" spans="1:19" ht="12.75" customHeight="1" x14ac:dyDescent="0.2">
      <c r="D39" s="25"/>
      <c r="E39" s="118" t="s">
        <v>1144</v>
      </c>
      <c r="F39" s="955" t="str">
        <f>Translations!$B$825</f>
        <v>Enerģijas saturs (eksotermiskais siltums)</v>
      </c>
      <c r="G39" s="955"/>
      <c r="H39" s="956"/>
      <c r="I39" s="934"/>
      <c r="J39" s="966"/>
      <c r="K39" s="936"/>
      <c r="L39" s="938"/>
      <c r="M39" s="936"/>
      <c r="N39" s="938"/>
      <c r="P39" s="245"/>
      <c r="Q39" s="245"/>
      <c r="R39" s="245"/>
    </row>
    <row r="40" spans="1:19" ht="12.75" customHeight="1" x14ac:dyDescent="0.2">
      <c r="D40" s="25"/>
      <c r="E40" s="118" t="s">
        <v>304</v>
      </c>
      <c r="F40" s="924" t="str">
        <f>Translations!$B$826</f>
        <v>Elektroenerģijas ielaide siltuma ražošanai</v>
      </c>
      <c r="G40" s="924"/>
      <c r="H40" s="925"/>
      <c r="I40" s="926"/>
      <c r="J40" s="927"/>
      <c r="K40" s="928"/>
      <c r="L40" s="929"/>
      <c r="M40" s="928"/>
      <c r="N40" s="945"/>
      <c r="P40" s="245"/>
      <c r="Q40" s="245"/>
      <c r="R40" s="245"/>
    </row>
    <row r="41" spans="1:19" ht="5.0999999999999996" customHeight="1" x14ac:dyDescent="0.2">
      <c r="D41" s="25"/>
      <c r="P41" s="245"/>
      <c r="Q41" s="245"/>
      <c r="R41" s="245"/>
    </row>
    <row r="42" spans="1:19" ht="12.75" customHeight="1" x14ac:dyDescent="0.2">
      <c r="D42" s="25"/>
      <c r="E42" s="118" t="s">
        <v>305</v>
      </c>
      <c r="F42" s="714" t="str">
        <f>Translations!$B$257</f>
        <v>Izmantotās metodikas apraksts</v>
      </c>
      <c r="G42" s="714"/>
      <c r="H42" s="714"/>
      <c r="I42" s="714"/>
      <c r="J42" s="714"/>
      <c r="K42" s="714"/>
      <c r="L42" s="714"/>
      <c r="M42" s="714"/>
      <c r="N42" s="714"/>
      <c r="P42" s="245"/>
      <c r="Q42" s="245"/>
      <c r="R42" s="245"/>
    </row>
    <row r="43" spans="1:19" ht="5.0999999999999996" customHeight="1" x14ac:dyDescent="0.2">
      <c r="D43" s="25"/>
      <c r="E43" s="118"/>
      <c r="F43" s="539"/>
      <c r="G43" s="539"/>
      <c r="H43" s="539"/>
      <c r="I43" s="539"/>
      <c r="J43" s="539"/>
      <c r="K43" s="539"/>
      <c r="L43" s="539"/>
      <c r="M43" s="539"/>
      <c r="N43" s="539"/>
      <c r="P43" s="245"/>
      <c r="Q43" s="245"/>
      <c r="R43" s="245"/>
    </row>
    <row r="44" spans="1:19" ht="12.75" customHeight="1" x14ac:dyDescent="0.2">
      <c r="D44" s="25"/>
      <c r="E44" s="118"/>
      <c r="F44" s="960" t="str">
        <f>HYPERLINK("#" &amp; Q44,EUConst_MsgDescription)</f>
        <v>To aspektu sarakstu, kurus vajadzētu aptvert šajā aprakstā, var atrast šīs lapas augšā!</v>
      </c>
      <c r="G44" s="961"/>
      <c r="H44" s="961"/>
      <c r="I44" s="961"/>
      <c r="J44" s="961"/>
      <c r="K44" s="961"/>
      <c r="L44" s="961"/>
      <c r="M44" s="961"/>
      <c r="N44" s="962"/>
      <c r="P44" s="22" t="s">
        <v>172</v>
      </c>
      <c r="Q44" s="371" t="str">
        <f>"#"&amp;ADDRESS(ROW($C$8),COLUMN($C$8))</f>
        <v>#$C$8</v>
      </c>
      <c r="R44" s="245"/>
    </row>
    <row r="45" spans="1:19" ht="5.0999999999999996" customHeight="1" x14ac:dyDescent="0.2">
      <c r="D45" s="25"/>
      <c r="E45" s="24"/>
      <c r="F45" s="839"/>
      <c r="G45" s="839"/>
      <c r="H45" s="839"/>
      <c r="I45" s="839"/>
      <c r="J45" s="839"/>
      <c r="K45" s="839"/>
      <c r="L45" s="839"/>
      <c r="M45" s="839"/>
      <c r="N45" s="839"/>
      <c r="P45" s="245"/>
      <c r="Q45" s="245"/>
      <c r="R45" s="245"/>
    </row>
    <row r="46" spans="1:19" ht="38.25" customHeight="1" x14ac:dyDescent="0.2">
      <c r="D46" s="24"/>
      <c r="E46" s="265"/>
      <c r="F46" s="926"/>
      <c r="G46" s="927"/>
      <c r="H46" s="927"/>
      <c r="I46" s="927"/>
      <c r="J46" s="927"/>
      <c r="K46" s="927"/>
      <c r="L46" s="927"/>
      <c r="M46" s="927"/>
      <c r="N46" s="941"/>
      <c r="P46" s="245"/>
      <c r="Q46" s="245"/>
      <c r="R46" s="245"/>
    </row>
    <row r="47" spans="1:19" ht="5.0999999999999996" customHeight="1" x14ac:dyDescent="0.2">
      <c r="P47" s="245"/>
      <c r="Q47" s="245"/>
      <c r="R47" s="245"/>
    </row>
    <row r="48" spans="1:19" ht="12.75" customHeight="1" x14ac:dyDescent="0.2">
      <c r="D48" s="25"/>
      <c r="E48" s="118" t="s">
        <v>306</v>
      </c>
      <c r="F48" s="949" t="str">
        <f>Translations!$B$210</f>
        <v>Atsauce uz ārējām datnēm (attiecīgā gadījumā)</v>
      </c>
      <c r="G48" s="949"/>
      <c r="H48" s="949"/>
      <c r="I48" s="949"/>
      <c r="J48" s="949"/>
      <c r="K48" s="900"/>
      <c r="L48" s="900"/>
      <c r="M48" s="900"/>
      <c r="N48" s="900"/>
      <c r="P48" s="245"/>
      <c r="Q48" s="245"/>
      <c r="R48" s="245" t="s">
        <v>165</v>
      </c>
    </row>
    <row r="49" spans="3:18" ht="5.0999999999999996" customHeight="1" thickBot="1" x14ac:dyDescent="0.25">
      <c r="D49" s="25"/>
      <c r="P49" s="245"/>
      <c r="Q49" s="245"/>
    </row>
    <row r="50" spans="3:18" ht="12.75" customHeight="1" x14ac:dyDescent="0.2">
      <c r="D50" s="25" t="s">
        <v>33</v>
      </c>
      <c r="E50" s="939" t="str">
        <f>Translations!$B$258</f>
        <v>Vai ir ievērota hierarhiskā kārtība?</v>
      </c>
      <c r="F50" s="939"/>
      <c r="G50" s="939"/>
      <c r="H50" s="940"/>
      <c r="I50" s="260"/>
      <c r="J50" s="256" t="str">
        <f>Translations!$B$259</f>
        <v xml:space="preserve"> Ja nav, kāpēc nav?</v>
      </c>
      <c r="K50" s="926"/>
      <c r="L50" s="927"/>
      <c r="M50" s="927"/>
      <c r="N50" s="941"/>
      <c r="P50" s="245"/>
      <c r="Q50" s="245"/>
      <c r="R50" s="251" t="b">
        <f>AND(I50&lt;&gt;"",I50=TRUE)</f>
        <v>0</v>
      </c>
    </row>
    <row r="51" spans="3:18" ht="25.5" customHeight="1" x14ac:dyDescent="0.2">
      <c r="E51" s="768" t="str">
        <f>Translations!$B$260</f>
        <v>Izvēlieties “TRUE”/“PATIESS”, ja augstāk izmantots datu avots, kas FAR VII pielikuma 4. iedaļā norādītajā hierarhijā ieņem visaugstāko vietu. Ja tā nav, izvēlieties “FALSE”/”APLAMS” un no nolaižamās izvēlnes izvēlieties iemeslu, bet sīkākas ziņas sniedziet tālāk. Atkāpes iemesli var būt šādi.</v>
      </c>
      <c r="F51" s="769"/>
      <c r="G51" s="769"/>
      <c r="H51" s="769"/>
      <c r="I51" s="769"/>
      <c r="J51" s="769"/>
      <c r="K51" s="769"/>
      <c r="L51" s="769"/>
      <c r="M51" s="769"/>
      <c r="N51" s="769"/>
      <c r="P51" s="245"/>
      <c r="Q51" s="245"/>
      <c r="R51" s="253"/>
    </row>
    <row r="52" spans="3:18" ht="12.75" customHeight="1" x14ac:dyDescent="0.2">
      <c r="D52" s="25"/>
      <c r="E52" s="37" t="s">
        <v>139</v>
      </c>
      <c r="F52" s="913" t="str">
        <f>Translations!$B$261</f>
        <v>Nenoteiktības novērtējums: vienkāršotais nenoteiktības novērtējums saskaņā ar FAR 7. panta 2. punktu liecina, ka, izmantojot citus datu avotus, nenoteiktība ir mazāka.</v>
      </c>
      <c r="G52" s="916"/>
      <c r="H52" s="916"/>
      <c r="I52" s="916"/>
      <c r="J52" s="916"/>
      <c r="K52" s="916"/>
      <c r="L52" s="916"/>
      <c r="M52" s="916"/>
      <c r="N52" s="916"/>
      <c r="P52" s="245"/>
      <c r="Q52" s="245"/>
      <c r="R52" s="253"/>
    </row>
    <row r="53" spans="3:18" ht="12.75" customHeight="1" x14ac:dyDescent="0.2">
      <c r="D53" s="25"/>
      <c r="E53" s="37" t="s">
        <v>139</v>
      </c>
      <c r="F53" s="913" t="str">
        <f>Translations!$B$262</f>
        <v>Tehniska neiespējamība: izmantot labākus datu avotus ir tehniski neiespējami.</v>
      </c>
      <c r="G53" s="916"/>
      <c r="H53" s="916"/>
      <c r="I53" s="916"/>
      <c r="J53" s="916"/>
      <c r="K53" s="916"/>
      <c r="L53" s="916"/>
      <c r="M53" s="916"/>
      <c r="N53" s="916"/>
      <c r="P53" s="245"/>
      <c r="Q53" s="245"/>
      <c r="R53" s="253"/>
    </row>
    <row r="54" spans="3:18" ht="12.75" customHeight="1" x14ac:dyDescent="0.2">
      <c r="D54" s="25"/>
      <c r="E54" s="37" t="s">
        <v>139</v>
      </c>
      <c r="F54" s="913" t="str">
        <f>Translations!$B$263</f>
        <v>Pārmērīgas izmaksas: labāku datu avotu izmantošana radītu pārmērīgas izmaksas.</v>
      </c>
      <c r="G54" s="916"/>
      <c r="H54" s="916"/>
      <c r="I54" s="916"/>
      <c r="J54" s="916"/>
      <c r="K54" s="916"/>
      <c r="L54" s="916"/>
      <c r="M54" s="916"/>
      <c r="N54" s="916"/>
      <c r="P54" s="245"/>
      <c r="Q54" s="245"/>
      <c r="R54" s="253"/>
    </row>
    <row r="55" spans="3:18" ht="5.0999999999999996" customHeight="1" x14ac:dyDescent="0.2">
      <c r="E55" s="432"/>
      <c r="F55" s="432"/>
      <c r="G55" s="432"/>
      <c r="H55" s="432"/>
      <c r="I55" s="432"/>
      <c r="J55" s="432"/>
      <c r="K55" s="432"/>
      <c r="L55" s="432"/>
      <c r="M55" s="432"/>
      <c r="N55" s="432"/>
      <c r="P55" s="245"/>
      <c r="Q55" s="254"/>
      <c r="R55" s="253"/>
    </row>
    <row r="56" spans="3:18" ht="12.75" customHeight="1" x14ac:dyDescent="0.2">
      <c r="D56" s="25"/>
      <c r="E56" s="12"/>
      <c r="F56" s="714" t="str">
        <f>Translations!$B$264</f>
        <v>Sīkākas ziņas par jebkādām atkāpēm no hierarhijas</v>
      </c>
      <c r="G56" s="714"/>
      <c r="H56" s="714"/>
      <c r="I56" s="714"/>
      <c r="J56" s="714"/>
      <c r="K56" s="714"/>
      <c r="L56" s="714"/>
      <c r="M56" s="714"/>
      <c r="N56" s="714"/>
      <c r="P56" s="245"/>
      <c r="Q56" s="254"/>
      <c r="R56" s="253"/>
    </row>
    <row r="57" spans="3:18" ht="25.5" customHeight="1" thickBot="1" x14ac:dyDescent="0.25">
      <c r="E57" s="12"/>
      <c r="F57" s="946"/>
      <c r="G57" s="947"/>
      <c r="H57" s="947"/>
      <c r="I57" s="947"/>
      <c r="J57" s="947"/>
      <c r="K57" s="947"/>
      <c r="L57" s="947"/>
      <c r="M57" s="947"/>
      <c r="N57" s="948"/>
      <c r="P57" s="245"/>
      <c r="Q57" s="254"/>
      <c r="R57" s="259" t="b">
        <f>R50</f>
        <v>0</v>
      </c>
    </row>
    <row r="58" spans="3:18" ht="12.75" customHeight="1" x14ac:dyDescent="0.2">
      <c r="P58" s="245"/>
      <c r="Q58" s="245"/>
      <c r="R58" s="245"/>
    </row>
    <row r="59" spans="3:18" ht="16.5" customHeight="1" x14ac:dyDescent="0.2">
      <c r="C59" s="242" t="s">
        <v>102</v>
      </c>
      <c r="D59" s="842" t="str">
        <f>Translations!$B$265</f>
        <v>Izmērāmais siltums iekārtas līmenī</v>
      </c>
      <c r="E59" s="842"/>
      <c r="F59" s="842"/>
      <c r="G59" s="842"/>
      <c r="H59" s="842"/>
      <c r="I59" s="842"/>
      <c r="J59" s="842"/>
      <c r="K59" s="842"/>
      <c r="L59" s="842"/>
      <c r="M59" s="842"/>
      <c r="N59" s="842"/>
      <c r="P59" s="245"/>
      <c r="Q59" s="245"/>
      <c r="R59" s="245"/>
    </row>
    <row r="60" spans="3:18" ht="5.0999999999999996" customHeight="1" x14ac:dyDescent="0.2">
      <c r="P60" s="245"/>
      <c r="Q60" s="245"/>
      <c r="R60" s="245"/>
    </row>
    <row r="61" spans="3:18" ht="12.75" customHeight="1" x14ac:dyDescent="0.2">
      <c r="D61" s="16" t="s">
        <v>26</v>
      </c>
      <c r="E61" s="838" t="str">
        <f>Translations!$B$266</f>
        <v>Izmērāma siltuma plūsmas (imports, eksports, patēriņš un ražošana)</v>
      </c>
      <c r="F61" s="838"/>
      <c r="G61" s="838"/>
      <c r="H61" s="838"/>
      <c r="I61" s="838"/>
      <c r="J61" s="838"/>
      <c r="K61" s="838"/>
      <c r="L61" s="838"/>
      <c r="M61" s="838"/>
      <c r="N61" s="838"/>
      <c r="P61" s="245"/>
      <c r="Q61" s="245"/>
      <c r="R61" s="245"/>
    </row>
    <row r="62" spans="3:18" ht="12.75" customHeight="1" x14ac:dyDescent="0.2">
      <c r="E62" s="840" t="str">
        <f>Translations!$B$267</f>
        <v>Tieši VĪP datu vākšanas vajadzībām šai sadaļai vajadzētu aptvert visus datus, kas iekļauti bāzlīnijas datu vākšanas veidnes E lapas II sadaļā.</v>
      </c>
      <c r="F62" s="919"/>
      <c r="G62" s="919"/>
      <c r="H62" s="919"/>
      <c r="I62" s="919"/>
      <c r="J62" s="919"/>
      <c r="K62" s="919"/>
      <c r="L62" s="919"/>
      <c r="M62" s="919"/>
      <c r="N62" s="919"/>
      <c r="P62" s="245"/>
      <c r="Q62" s="245"/>
      <c r="R62" s="245"/>
    </row>
    <row r="63" spans="3:18" ht="12.75" customHeight="1" x14ac:dyDescent="0.2">
      <c r="D63" s="25" t="s">
        <v>32</v>
      </c>
      <c r="E63" s="917" t="str">
        <f>Translations!$B$268</f>
        <v>Vai iekārtai ir relevantas izmērāma siltuma plūsmas?</v>
      </c>
      <c r="F63" s="917"/>
      <c r="G63" s="917"/>
      <c r="H63" s="917"/>
      <c r="I63" s="917"/>
      <c r="J63" s="917"/>
      <c r="K63" s="917"/>
      <c r="L63" s="917"/>
      <c r="M63" s="920"/>
      <c r="N63" s="920"/>
      <c r="P63" s="245"/>
      <c r="Q63" s="245"/>
      <c r="R63" s="245"/>
    </row>
    <row r="64" spans="3:18" ht="12.75" customHeight="1" x14ac:dyDescent="0.2">
      <c r="D64" s="25"/>
      <c r="J64" s="921" t="str">
        <f>IF(AND(M63&lt;&gt;"",M63=FALSE),HYPERLINK("#" &amp; Q64,EUconst_MsgGoOn),"")</f>
        <v/>
      </c>
      <c r="K64" s="922"/>
      <c r="L64" s="922"/>
      <c r="M64" s="922"/>
      <c r="N64" s="923"/>
      <c r="P64" s="22" t="s">
        <v>172</v>
      </c>
      <c r="Q64" s="70" t="str">
        <f>"#"&amp;ADDRESS(ROW(D95),COLUMN(D95))</f>
        <v>#$D$95</v>
      </c>
      <c r="R64" s="245"/>
    </row>
    <row r="65" spans="1:18" ht="5.0999999999999996" customHeight="1" x14ac:dyDescent="0.2">
      <c r="D65" s="25"/>
      <c r="E65" s="25"/>
      <c r="F65" s="25"/>
      <c r="G65" s="25"/>
      <c r="H65" s="25"/>
      <c r="I65" s="25"/>
      <c r="J65" s="25"/>
      <c r="K65" s="25"/>
      <c r="L65" s="25"/>
      <c r="M65" s="25"/>
      <c r="N65" s="25"/>
      <c r="P65" s="22"/>
      <c r="Q65" s="245"/>
      <c r="R65" s="245"/>
    </row>
    <row r="66" spans="1:18" ht="12.75" customHeight="1" x14ac:dyDescent="0.2">
      <c r="D66" s="25" t="s">
        <v>33</v>
      </c>
      <c r="E66" s="917" t="str">
        <f>Translations!$B$249</f>
        <v>Informācija par izmantoto metodiku</v>
      </c>
      <c r="F66" s="917"/>
      <c r="G66" s="917"/>
      <c r="H66" s="917"/>
      <c r="I66" s="917"/>
      <c r="J66" s="917"/>
      <c r="K66" s="917"/>
      <c r="L66" s="917"/>
      <c r="M66" s="917"/>
      <c r="N66" s="917"/>
      <c r="P66" s="245"/>
      <c r="Q66" s="245"/>
      <c r="R66" s="245"/>
    </row>
    <row r="67" spans="1:18" ht="12.75" customHeight="1" x14ac:dyDescent="0.2">
      <c r="D67" s="25"/>
      <c r="E67" s="768" t="str">
        <f>Translations!$B$269</f>
        <v>Attiecībā uz visām izmērāmā siltuma plūsmām tālāk norādiet</v>
      </c>
      <c r="F67" s="769"/>
      <c r="G67" s="769"/>
      <c r="H67" s="769"/>
      <c r="I67" s="769"/>
      <c r="J67" s="769"/>
      <c r="K67" s="769"/>
      <c r="L67" s="769"/>
      <c r="M67" s="769"/>
      <c r="N67" s="769"/>
      <c r="P67" s="245"/>
      <c r="Q67" s="245"/>
      <c r="R67" s="245"/>
    </row>
    <row r="68" spans="1:18" ht="12.75" customHeight="1" x14ac:dyDescent="0.2">
      <c r="D68" s="25"/>
      <c r="E68" s="37" t="s">
        <v>139</v>
      </c>
      <c r="F68" s="913" t="str">
        <f>Translations!$B$270</f>
        <v>enerģijas plūsmām izmantoto datu avotu saskaņā ar FAR VII pielikuma 4.5. iedaļu.</v>
      </c>
      <c r="G68" s="916"/>
      <c r="H68" s="916"/>
      <c r="I68" s="916"/>
      <c r="J68" s="916"/>
      <c r="K68" s="916"/>
      <c r="L68" s="916"/>
      <c r="M68" s="916"/>
      <c r="N68" s="916"/>
      <c r="P68" s="245"/>
      <c r="Q68" s="245"/>
      <c r="R68" s="245"/>
    </row>
    <row r="69" spans="1:18" ht="25.5" customHeight="1" x14ac:dyDescent="0.2">
      <c r="D69" s="25"/>
      <c r="E69" s="37"/>
      <c r="F69" s="913" t="str">
        <f>Translations!$B$253</f>
        <v>Tā kā var būt vairāk nekā viens datu avots, veidnē var norādīt līdz trīs avotiem. Ja izmantoti vēl citi avoti, norādiet trīs galvenos avotus un citas ziņas sniedziet metodikas aprakstā.</v>
      </c>
      <c r="G69" s="916"/>
      <c r="H69" s="916"/>
      <c r="I69" s="916"/>
      <c r="J69" s="916"/>
      <c r="K69" s="916"/>
      <c r="L69" s="916"/>
      <c r="M69" s="916"/>
      <c r="N69" s="916"/>
      <c r="P69" s="245"/>
      <c r="Q69" s="245"/>
      <c r="R69" s="245"/>
    </row>
    <row r="70" spans="1:18" ht="25.5" customHeight="1" x14ac:dyDescent="0.2">
      <c r="D70" s="25"/>
      <c r="E70" s="37"/>
      <c r="F70" s="913" t="str">
        <f>Translations!$B$271</f>
        <v>Piemēram, ja siltums tiek importēts un patērēts iekārtā, importētās plūsmas var būt mērītas ar instrumentiem, kas pakļauti valsts reglamentētai metroloģiskajai kontrolei (4.5. iedaļas a) punkts), savukārt patērētās plūsmas var būt mērītas ar citiem instrumentiem, kas ir operatora kontrolē (4.5. iedaļas b) punkts);</v>
      </c>
      <c r="G70" s="916"/>
      <c r="H70" s="916"/>
      <c r="I70" s="916"/>
      <c r="J70" s="916"/>
      <c r="K70" s="916"/>
      <c r="L70" s="916"/>
      <c r="M70" s="916"/>
      <c r="N70" s="916"/>
      <c r="P70" s="245"/>
      <c r="Q70" s="245"/>
      <c r="R70" s="245"/>
    </row>
    <row r="71" spans="1:18" ht="12.75" customHeight="1" x14ac:dyDescent="0.2">
      <c r="D71" s="25"/>
      <c r="E71" s="37" t="s">
        <v>139</v>
      </c>
      <c r="F71" s="913" t="str">
        <f>Translations!$B$272</f>
        <v>neto daudzumu noteikšanas metodi saskaņā ar FAR VII pielikuma 7.2 iedaļu.</v>
      </c>
      <c r="G71" s="916"/>
      <c r="H71" s="916"/>
      <c r="I71" s="916"/>
      <c r="J71" s="916"/>
      <c r="K71" s="916"/>
      <c r="L71" s="916"/>
      <c r="M71" s="916"/>
      <c r="N71" s="916"/>
      <c r="P71" s="245"/>
      <c r="Q71" s="245"/>
      <c r="R71" s="245"/>
    </row>
    <row r="72" spans="1:18" ht="25.5" customHeight="1" thickBot="1" x14ac:dyDescent="0.25">
      <c r="I72" s="918" t="str">
        <f>Translations!$B$254</f>
        <v>Datu avots</v>
      </c>
      <c r="J72" s="918"/>
      <c r="K72" s="918" t="str">
        <f>Translations!$B$255</f>
        <v>Cits datu avots (attiecīgā gadījumā)</v>
      </c>
      <c r="L72" s="918"/>
      <c r="M72" s="918" t="str">
        <f>Translations!$B$255</f>
        <v>Cits datu avots (attiecīgā gadījumā)</v>
      </c>
      <c r="N72" s="918"/>
      <c r="P72" s="245"/>
      <c r="Q72" s="245"/>
      <c r="R72" s="245" t="s">
        <v>165</v>
      </c>
    </row>
    <row r="73" spans="1:18" ht="12.75" customHeight="1" x14ac:dyDescent="0.2">
      <c r="D73" s="25"/>
      <c r="E73" s="118" t="s">
        <v>302</v>
      </c>
      <c r="F73" s="924" t="str">
        <f>Translations!$B$273</f>
        <v>Izmērāma siltuma plūsmu kvantificēšana</v>
      </c>
      <c r="G73" s="924"/>
      <c r="H73" s="925"/>
      <c r="I73" s="926"/>
      <c r="J73" s="927"/>
      <c r="K73" s="928"/>
      <c r="L73" s="929"/>
      <c r="M73" s="928"/>
      <c r="N73" s="945"/>
      <c r="P73" s="245"/>
      <c r="Q73" s="245"/>
      <c r="R73" s="251" t="b">
        <f>AND(M63&lt;&gt;"",M63=FALSE)</f>
        <v>0</v>
      </c>
    </row>
    <row r="74" spans="1:18" ht="12.75" customHeight="1" x14ac:dyDescent="0.2">
      <c r="D74" s="25"/>
      <c r="E74" s="118" t="s">
        <v>303</v>
      </c>
      <c r="F74" s="924" t="str">
        <f>Translations!$B$274</f>
        <v>Neto izmērāmā siltuma plūsmas</v>
      </c>
      <c r="G74" s="924"/>
      <c r="H74" s="925"/>
      <c r="I74" s="926"/>
      <c r="J74" s="927"/>
      <c r="K74" s="928"/>
      <c r="L74" s="929"/>
      <c r="M74" s="928"/>
      <c r="N74" s="945"/>
      <c r="P74" s="245"/>
      <c r="Q74" s="245"/>
      <c r="R74" s="252" t="b">
        <f>R73</f>
        <v>0</v>
      </c>
    </row>
    <row r="75" spans="1:18" ht="5.0999999999999996" customHeight="1" x14ac:dyDescent="0.2">
      <c r="D75" s="25"/>
      <c r="P75" s="245"/>
      <c r="Q75" s="245"/>
      <c r="R75" s="253"/>
    </row>
    <row r="76" spans="1:18" ht="12.75" customHeight="1" x14ac:dyDescent="0.2">
      <c r="D76" s="25"/>
      <c r="E76" s="118" t="s">
        <v>304</v>
      </c>
      <c r="F76" s="714" t="str">
        <f>Translations!$B$257</f>
        <v>Izmantotās metodikas apraksts</v>
      </c>
      <c r="G76" s="714"/>
      <c r="H76" s="714"/>
      <c r="I76" s="714"/>
      <c r="J76" s="714"/>
      <c r="K76" s="714"/>
      <c r="L76" s="714"/>
      <c r="M76" s="714"/>
      <c r="N76" s="714"/>
      <c r="P76" s="245"/>
      <c r="Q76" s="245"/>
      <c r="R76" s="253"/>
    </row>
    <row r="77" spans="1:18" ht="5.0999999999999996" customHeight="1" x14ac:dyDescent="0.2">
      <c r="D77" s="25"/>
      <c r="E77" s="118"/>
      <c r="F77" s="539"/>
      <c r="G77" s="539"/>
      <c r="H77" s="539"/>
      <c r="I77" s="539"/>
      <c r="J77" s="539"/>
      <c r="K77" s="539"/>
      <c r="L77" s="539"/>
      <c r="M77" s="539"/>
      <c r="N77" s="539"/>
      <c r="P77" s="245"/>
      <c r="Q77" s="245"/>
      <c r="R77" s="253"/>
    </row>
    <row r="78" spans="1:18" ht="12.75" customHeight="1" x14ac:dyDescent="0.2">
      <c r="D78" s="25"/>
      <c r="E78" s="118"/>
      <c r="F78" s="950" t="str">
        <f>IF(M63,HYPERLINK("#" &amp; Q78,EUConst_MsgDescription),"")</f>
        <v/>
      </c>
      <c r="G78" s="951"/>
      <c r="H78" s="951"/>
      <c r="I78" s="951"/>
      <c r="J78" s="951"/>
      <c r="K78" s="951"/>
      <c r="L78" s="951"/>
      <c r="M78" s="951"/>
      <c r="N78" s="952"/>
      <c r="P78" s="22" t="s">
        <v>172</v>
      </c>
      <c r="Q78" s="296" t="str">
        <f>"#"&amp;ADDRESS(ROW($C$8),COLUMN($C$8))</f>
        <v>#$C$8</v>
      </c>
      <c r="R78" s="253"/>
    </row>
    <row r="79" spans="1:18" ht="5.0999999999999996" customHeight="1" x14ac:dyDescent="0.2">
      <c r="D79" s="25"/>
      <c r="E79" s="24"/>
      <c r="F79" s="839"/>
      <c r="G79" s="839"/>
      <c r="H79" s="839"/>
      <c r="I79" s="839"/>
      <c r="J79" s="839"/>
      <c r="K79" s="839"/>
      <c r="L79" s="839"/>
      <c r="M79" s="839"/>
      <c r="N79" s="839"/>
      <c r="P79" s="245"/>
      <c r="Q79" s="245"/>
      <c r="R79" s="253"/>
    </row>
    <row r="80" spans="1:18" s="249" customFormat="1" ht="38.85" customHeight="1" x14ac:dyDescent="0.2">
      <c r="A80" s="248"/>
      <c r="B80" s="12"/>
      <c r="C80" s="36"/>
      <c r="D80" s="24"/>
      <c r="E80" s="24"/>
      <c r="F80" s="946"/>
      <c r="G80" s="947"/>
      <c r="H80" s="947"/>
      <c r="I80" s="947"/>
      <c r="J80" s="947"/>
      <c r="K80" s="947"/>
      <c r="L80" s="947"/>
      <c r="M80" s="947"/>
      <c r="N80" s="948"/>
      <c r="O80" s="36"/>
      <c r="P80" s="254"/>
      <c r="Q80" s="254"/>
      <c r="R80" s="255" t="b">
        <f>R74</f>
        <v>0</v>
      </c>
    </row>
    <row r="81" spans="3:18" ht="5.0999999999999996" customHeight="1" x14ac:dyDescent="0.2">
      <c r="D81" s="25"/>
      <c r="P81" s="245"/>
      <c r="Q81" s="245"/>
      <c r="R81" s="253"/>
    </row>
    <row r="82" spans="3:18" ht="12.75" customHeight="1" x14ac:dyDescent="0.2">
      <c r="D82" s="25"/>
      <c r="E82" s="118" t="s">
        <v>305</v>
      </c>
      <c r="F82" s="949" t="str">
        <f>Translations!$B$275</f>
        <v>Atsauce uz ārēju datni (attiecīgā gadījumā)</v>
      </c>
      <c r="G82" s="949"/>
      <c r="H82" s="949"/>
      <c r="I82" s="949"/>
      <c r="J82" s="949"/>
      <c r="K82" s="900"/>
      <c r="L82" s="900"/>
      <c r="M82" s="900"/>
      <c r="N82" s="900"/>
      <c r="P82" s="245"/>
      <c r="Q82" s="245"/>
      <c r="R82" s="255" t="b">
        <f>R80</f>
        <v>0</v>
      </c>
    </row>
    <row r="83" spans="3:18" ht="5.0999999999999996" customHeight="1" x14ac:dyDescent="0.2">
      <c r="D83" s="25"/>
      <c r="P83" s="245"/>
      <c r="Q83" s="254"/>
      <c r="R83" s="253"/>
    </row>
    <row r="84" spans="3:18" ht="12.75" customHeight="1" x14ac:dyDescent="0.2">
      <c r="D84" s="25" t="s">
        <v>33</v>
      </c>
      <c r="E84" s="939" t="str">
        <f>Translations!$B$258</f>
        <v>Vai ir ievērota hierarhiskā kārtība?</v>
      </c>
      <c r="F84" s="939"/>
      <c r="G84" s="939"/>
      <c r="H84" s="940"/>
      <c r="I84" s="260"/>
      <c r="J84" s="256" t="str">
        <f>Translations!$B$259</f>
        <v xml:space="preserve"> Ja nav, kāpēc nav?</v>
      </c>
      <c r="K84" s="926"/>
      <c r="L84" s="927"/>
      <c r="M84" s="927"/>
      <c r="N84" s="941"/>
      <c r="P84" s="245"/>
      <c r="Q84" s="257" t="b">
        <f>R82</f>
        <v>0</v>
      </c>
      <c r="R84" s="258" t="b">
        <f>OR(R80,AND(I84&lt;&gt;"",I84=TRUE))</f>
        <v>0</v>
      </c>
    </row>
    <row r="85" spans="3:18" ht="25.5" customHeight="1" x14ac:dyDescent="0.2">
      <c r="E85" s="768" t="str">
        <f>Translations!$B$260</f>
        <v>Izvēlieties “TRUE”/“PATIESS”, ja augstāk izmantots datu avots, kas FAR VII pielikuma 4. iedaļā norādītajā hierarhijā ieņem visaugstāko vietu. Ja tā nav, izvēlieties “FALSE”/”APLAMS” un no nolaižamās izvēlnes izvēlieties iemeslu, bet sīkākas ziņas sniedziet tālāk. Atkāpes iemesli var būt šādi.</v>
      </c>
      <c r="F85" s="769"/>
      <c r="G85" s="769"/>
      <c r="H85" s="769"/>
      <c r="I85" s="769"/>
      <c r="J85" s="769"/>
      <c r="K85" s="769"/>
      <c r="L85" s="769"/>
      <c r="M85" s="769"/>
      <c r="N85" s="769"/>
      <c r="P85" s="245"/>
      <c r="Q85" s="245"/>
      <c r="R85" s="253"/>
    </row>
    <row r="86" spans="3:18" ht="12.75" customHeight="1" x14ac:dyDescent="0.2">
      <c r="D86" s="25"/>
      <c r="E86" s="37" t="s">
        <v>139</v>
      </c>
      <c r="F86" s="913" t="str">
        <f>Translations!$B$261</f>
        <v>Nenoteiktības novērtējums: vienkāršotais nenoteiktības novērtējums saskaņā ar FAR 7. panta 2. punktu liecina, ka, izmantojot citus datu avotus, nenoteiktība ir mazāka.</v>
      </c>
      <c r="G86" s="916"/>
      <c r="H86" s="916"/>
      <c r="I86" s="916"/>
      <c r="J86" s="916"/>
      <c r="K86" s="916"/>
      <c r="L86" s="916"/>
      <c r="M86" s="916"/>
      <c r="N86" s="916"/>
      <c r="P86" s="245"/>
      <c r="Q86" s="245"/>
      <c r="R86" s="253"/>
    </row>
    <row r="87" spans="3:18" ht="12.75" customHeight="1" x14ac:dyDescent="0.2">
      <c r="D87" s="25"/>
      <c r="E87" s="37" t="s">
        <v>139</v>
      </c>
      <c r="F87" s="913" t="str">
        <f>Translations!$B$262</f>
        <v>Tehniska neiespējamība: izmantot labākus datu avotus ir tehniski neiespējami.</v>
      </c>
      <c r="G87" s="916"/>
      <c r="H87" s="916"/>
      <c r="I87" s="916"/>
      <c r="J87" s="916"/>
      <c r="K87" s="916"/>
      <c r="L87" s="916"/>
      <c r="M87" s="916"/>
      <c r="N87" s="916"/>
      <c r="P87" s="245"/>
      <c r="Q87" s="245"/>
      <c r="R87" s="253"/>
    </row>
    <row r="88" spans="3:18" ht="12.75" customHeight="1" x14ac:dyDescent="0.2">
      <c r="D88" s="25"/>
      <c r="E88" s="37" t="s">
        <v>139</v>
      </c>
      <c r="F88" s="913" t="str">
        <f>Translations!$B$263</f>
        <v>Pārmērīgas izmaksas: labāku datu avotu izmantošana radītu pārmērīgas izmaksas.</v>
      </c>
      <c r="G88" s="916"/>
      <c r="H88" s="916"/>
      <c r="I88" s="916"/>
      <c r="J88" s="916"/>
      <c r="K88" s="916"/>
      <c r="L88" s="916"/>
      <c r="M88" s="916"/>
      <c r="N88" s="916"/>
      <c r="P88" s="245"/>
      <c r="Q88" s="245"/>
      <c r="R88" s="253"/>
    </row>
    <row r="89" spans="3:18" ht="5.0999999999999996" customHeight="1" x14ac:dyDescent="0.2">
      <c r="E89" s="432"/>
      <c r="F89" s="432"/>
      <c r="G89" s="432"/>
      <c r="H89" s="432"/>
      <c r="I89" s="432"/>
      <c r="J89" s="432"/>
      <c r="K89" s="432"/>
      <c r="L89" s="432"/>
      <c r="M89" s="432"/>
      <c r="N89" s="432"/>
      <c r="P89" s="245"/>
      <c r="Q89" s="254"/>
      <c r="R89" s="253"/>
    </row>
    <row r="90" spans="3:18" ht="12.75" customHeight="1" x14ac:dyDescent="0.2">
      <c r="D90" s="12"/>
      <c r="E90" s="12"/>
      <c r="F90" s="714" t="str">
        <f>Translations!$B$264</f>
        <v>Sīkākas ziņas par jebkādām atkāpēm no hierarhijas</v>
      </c>
      <c r="G90" s="714"/>
      <c r="H90" s="714"/>
      <c r="I90" s="714"/>
      <c r="J90" s="714"/>
      <c r="K90" s="714"/>
      <c r="L90" s="714"/>
      <c r="M90" s="714"/>
      <c r="N90" s="714"/>
      <c r="P90" s="245"/>
      <c r="Q90" s="254"/>
      <c r="R90" s="253"/>
    </row>
    <row r="91" spans="3:18" ht="25.5" customHeight="1" thickBot="1" x14ac:dyDescent="0.25">
      <c r="D91" s="12"/>
      <c r="E91" s="12"/>
      <c r="F91" s="946"/>
      <c r="G91" s="947"/>
      <c r="H91" s="947"/>
      <c r="I91" s="947"/>
      <c r="J91" s="947"/>
      <c r="K91" s="947"/>
      <c r="L91" s="947"/>
      <c r="M91" s="947"/>
      <c r="N91" s="948"/>
      <c r="P91" s="245"/>
      <c r="Q91" s="254"/>
      <c r="R91" s="259" t="b">
        <f>R84</f>
        <v>0</v>
      </c>
    </row>
    <row r="92" spans="3:18" ht="12.75" customHeight="1" x14ac:dyDescent="0.2"/>
    <row r="93" spans="3:18" ht="16.5" customHeight="1" x14ac:dyDescent="0.2">
      <c r="C93" s="242" t="s">
        <v>247</v>
      </c>
      <c r="D93" s="842" t="str">
        <f>Translations!$B$276</f>
        <v>Atlikumgāzu bilance iekārtas līmenī</v>
      </c>
      <c r="E93" s="842"/>
      <c r="F93" s="842"/>
      <c r="G93" s="842"/>
      <c r="H93" s="842"/>
      <c r="I93" s="842"/>
      <c r="J93" s="842"/>
      <c r="K93" s="842"/>
      <c r="L93" s="842"/>
      <c r="M93" s="842"/>
      <c r="N93" s="842"/>
      <c r="P93" s="245"/>
      <c r="Q93" s="245"/>
      <c r="R93" s="245"/>
    </row>
    <row r="94" spans="3:18" ht="5.0999999999999996" customHeight="1" x14ac:dyDescent="0.2">
      <c r="P94" s="245"/>
      <c r="Q94" s="245"/>
      <c r="R94" s="245"/>
    </row>
    <row r="95" spans="3:18" ht="12.75" customHeight="1" x14ac:dyDescent="0.2">
      <c r="D95" s="16" t="s">
        <v>26</v>
      </c>
      <c r="E95" s="838" t="str">
        <f>Translations!$B$277</f>
        <v>Atlikumgāzu plūsmas (imports, eksports, patēriņš un ražošana)</v>
      </c>
      <c r="F95" s="838"/>
      <c r="G95" s="838"/>
      <c r="H95" s="838"/>
      <c r="I95" s="838"/>
      <c r="J95" s="838"/>
      <c r="K95" s="838"/>
      <c r="L95" s="838"/>
      <c r="M95" s="838"/>
      <c r="N95" s="838"/>
      <c r="P95" s="245"/>
      <c r="Q95" s="245"/>
      <c r="R95" s="245"/>
    </row>
    <row r="96" spans="3:18" ht="12.75" customHeight="1" x14ac:dyDescent="0.2">
      <c r="E96" s="840" t="str">
        <f>Translations!$B$278</f>
        <v>Tieši VĪP datu vākšanas vajadzībām šai sadaļai vajadzētu aptvert visus datus, kas iekļauti bāzlīnijas datu vākšanas veidnes E lapas III sadaļā.</v>
      </c>
      <c r="F96" s="919"/>
      <c r="G96" s="919"/>
      <c r="H96" s="919"/>
      <c r="I96" s="919"/>
      <c r="J96" s="919"/>
      <c r="K96" s="919"/>
      <c r="L96" s="919"/>
      <c r="M96" s="919"/>
      <c r="N96" s="919"/>
      <c r="P96" s="245"/>
      <c r="Q96" s="245"/>
      <c r="R96" s="245"/>
    </row>
    <row r="97" spans="4:18" ht="12.75" customHeight="1" x14ac:dyDescent="0.2">
      <c r="D97" s="25" t="s">
        <v>32</v>
      </c>
      <c r="E97" s="917" t="str">
        <f>Translations!$B$279</f>
        <v>Vai iekārtai ir relevantas atlikumgāzu plūsmas?</v>
      </c>
      <c r="F97" s="917"/>
      <c r="G97" s="917"/>
      <c r="H97" s="917"/>
      <c r="I97" s="917"/>
      <c r="J97" s="917"/>
      <c r="K97" s="917"/>
      <c r="L97" s="917"/>
      <c r="M97" s="920"/>
      <c r="N97" s="920"/>
      <c r="P97" s="245"/>
      <c r="Q97" s="245"/>
      <c r="R97" s="245"/>
    </row>
    <row r="98" spans="4:18" ht="12.75" customHeight="1" x14ac:dyDescent="0.2">
      <c r="D98" s="25"/>
      <c r="J98" s="921" t="str">
        <f>IF(AND(M97&lt;&gt;"",M97=FALSE),HYPERLINK("#" &amp; Q98,EUconst_MsgGoOn),"")</f>
        <v/>
      </c>
      <c r="K98" s="922"/>
      <c r="L98" s="922"/>
      <c r="M98" s="922"/>
      <c r="N98" s="923"/>
      <c r="P98" s="22" t="s">
        <v>172</v>
      </c>
      <c r="Q98" s="70" t="str">
        <f>"#"&amp;ADDRESS(ROW(D128),COLUMN(D128))</f>
        <v>#$D$128</v>
      </c>
      <c r="R98" s="245"/>
    </row>
    <row r="99" spans="4:18" ht="5.0999999999999996" customHeight="1" x14ac:dyDescent="0.2">
      <c r="D99" s="25"/>
      <c r="E99" s="25"/>
      <c r="F99" s="25"/>
      <c r="G99" s="25"/>
      <c r="H99" s="25"/>
      <c r="I99" s="25"/>
      <c r="J99" s="25"/>
      <c r="K99" s="25"/>
      <c r="L99" s="25"/>
      <c r="M99" s="25"/>
      <c r="N99" s="25"/>
      <c r="P99" s="22"/>
      <c r="Q99" s="245"/>
      <c r="R99" s="245"/>
    </row>
    <row r="100" spans="4:18" ht="12.75" customHeight="1" x14ac:dyDescent="0.2">
      <c r="D100" s="25" t="s">
        <v>33</v>
      </c>
      <c r="E100" s="917" t="str">
        <f>Translations!$B$249</f>
        <v>Informācija par izmantoto metodiku</v>
      </c>
      <c r="F100" s="917"/>
      <c r="G100" s="917"/>
      <c r="H100" s="917"/>
      <c r="I100" s="917"/>
      <c r="J100" s="917"/>
      <c r="K100" s="917"/>
      <c r="L100" s="917"/>
      <c r="M100" s="917"/>
      <c r="N100" s="917"/>
      <c r="P100" s="245"/>
      <c r="Q100" s="245"/>
      <c r="R100" s="245"/>
    </row>
    <row r="101" spans="4:18" ht="12.75" customHeight="1" x14ac:dyDescent="0.2">
      <c r="D101" s="25"/>
      <c r="E101" s="768" t="str">
        <f>Translations!$B$280</f>
        <v>Attiecībā uz visām atlikumgāzu plūsmām tālāk norādiet</v>
      </c>
      <c r="F101" s="769"/>
      <c r="G101" s="769"/>
      <c r="H101" s="769"/>
      <c r="I101" s="769"/>
      <c r="J101" s="769"/>
      <c r="K101" s="769"/>
      <c r="L101" s="769"/>
      <c r="M101" s="769"/>
      <c r="N101" s="769"/>
      <c r="P101" s="245"/>
      <c r="Q101" s="245"/>
      <c r="R101" s="245"/>
    </row>
    <row r="102" spans="4:18" ht="12.75" customHeight="1" x14ac:dyDescent="0.2">
      <c r="D102" s="25"/>
      <c r="E102" s="37" t="s">
        <v>139</v>
      </c>
      <c r="F102" s="913" t="str">
        <f>Translations!$B$251</f>
        <v>daudzumiem izmantoto datu avotu saskaņā ar FAR VII pielikuma 4.4. iedaļu,</v>
      </c>
      <c r="G102" s="916"/>
      <c r="H102" s="916"/>
      <c r="I102" s="916"/>
      <c r="J102" s="916"/>
      <c r="K102" s="916"/>
      <c r="L102" s="916"/>
      <c r="M102" s="916"/>
      <c r="N102" s="916"/>
      <c r="P102" s="245"/>
      <c r="Q102" s="245"/>
      <c r="R102" s="245"/>
    </row>
    <row r="103" spans="4:18" ht="25.5" customHeight="1" x14ac:dyDescent="0.2">
      <c r="D103" s="25"/>
      <c r="E103" s="37"/>
      <c r="F103" s="913" t="str">
        <f>Translations!$B$253</f>
        <v>Tā kā var būt vairāk nekā viens datu avots, veidnē var norādīt līdz trīs avotiem. Ja izmantoti vēl citi avoti, norādiet trīs galvenos avotus un citas ziņas sniedziet metodikas aprakstā.</v>
      </c>
      <c r="G103" s="916"/>
      <c r="H103" s="916"/>
      <c r="I103" s="916"/>
      <c r="J103" s="916"/>
      <c r="K103" s="916"/>
      <c r="L103" s="916"/>
      <c r="M103" s="916"/>
      <c r="N103" s="916"/>
      <c r="P103" s="245"/>
      <c r="Q103" s="245"/>
      <c r="R103" s="245"/>
    </row>
    <row r="104" spans="4:18" ht="12.75" customHeight="1" x14ac:dyDescent="0.2">
      <c r="D104" s="25"/>
      <c r="E104" s="37" t="s">
        <v>139</v>
      </c>
      <c r="F104" s="913" t="str">
        <f>Translations!$B$281</f>
        <v>enerģētiskā satura noteikšanas metodi saskaņā ar FAR VII pielikuma 4.6. iedaļu.</v>
      </c>
      <c r="G104" s="916"/>
      <c r="H104" s="916"/>
      <c r="I104" s="916"/>
      <c r="J104" s="916"/>
      <c r="K104" s="916"/>
      <c r="L104" s="916"/>
      <c r="M104" s="916"/>
      <c r="N104" s="916"/>
      <c r="P104" s="245"/>
      <c r="Q104" s="245"/>
      <c r="R104" s="245"/>
    </row>
    <row r="105" spans="4:18" ht="25.5" customHeight="1" thickBot="1" x14ac:dyDescent="0.25">
      <c r="I105" s="918" t="str">
        <f>Translations!$B$254</f>
        <v>Datu avots</v>
      </c>
      <c r="J105" s="918"/>
      <c r="K105" s="918" t="str">
        <f>Translations!$B$255</f>
        <v>Cits datu avots (attiecīgā gadījumā)</v>
      </c>
      <c r="L105" s="918"/>
      <c r="M105" s="918" t="str">
        <f>Translations!$B$255</f>
        <v>Cits datu avots (attiecīgā gadījumā)</v>
      </c>
      <c r="N105" s="918"/>
      <c r="P105" s="245"/>
      <c r="Q105" s="245"/>
      <c r="R105" s="245" t="s">
        <v>165</v>
      </c>
    </row>
    <row r="106" spans="4:18" ht="12.75" customHeight="1" x14ac:dyDescent="0.2">
      <c r="D106" s="25"/>
      <c r="E106" s="118" t="s">
        <v>302</v>
      </c>
      <c r="F106" s="924" t="str">
        <f>Translations!$B$282</f>
        <v>Atlikumgāzu plūsmu kvantificēšana</v>
      </c>
      <c r="G106" s="924"/>
      <c r="H106" s="925"/>
      <c r="I106" s="926"/>
      <c r="J106" s="927"/>
      <c r="K106" s="928"/>
      <c r="L106" s="929"/>
      <c r="M106" s="928"/>
      <c r="N106" s="945"/>
      <c r="P106" s="245"/>
      <c r="Q106" s="245"/>
      <c r="R106" s="251" t="b">
        <f>AND(M97&lt;&gt;"",M97=FALSE)</f>
        <v>0</v>
      </c>
    </row>
    <row r="107" spans="4:18" ht="12.75" customHeight="1" x14ac:dyDescent="0.2">
      <c r="D107" s="25"/>
      <c r="E107" s="118" t="s">
        <v>303</v>
      </c>
      <c r="F107" s="924" t="str">
        <f>Translations!$B$283</f>
        <v>Atlikumgāzu enerģētiskais saturs</v>
      </c>
      <c r="G107" s="924"/>
      <c r="H107" s="925"/>
      <c r="I107" s="926"/>
      <c r="J107" s="927"/>
      <c r="K107" s="928"/>
      <c r="L107" s="929"/>
      <c r="M107" s="965"/>
      <c r="N107" s="965"/>
      <c r="P107" s="245"/>
      <c r="Q107" s="245"/>
      <c r="R107" s="252" t="b">
        <f>R106</f>
        <v>0</v>
      </c>
    </row>
    <row r="108" spans="4:18" ht="5.0999999999999996" customHeight="1" x14ac:dyDescent="0.2">
      <c r="D108" s="25"/>
      <c r="P108" s="245"/>
      <c r="Q108" s="245"/>
      <c r="R108" s="253"/>
    </row>
    <row r="109" spans="4:18" ht="12.75" customHeight="1" x14ac:dyDescent="0.2">
      <c r="D109" s="25"/>
      <c r="E109" s="118" t="s">
        <v>304</v>
      </c>
      <c r="F109" s="714" t="str">
        <f>Translations!$B$257</f>
        <v>Izmantotās metodikas apraksts</v>
      </c>
      <c r="G109" s="714"/>
      <c r="H109" s="714"/>
      <c r="I109" s="714"/>
      <c r="J109" s="714"/>
      <c r="K109" s="714"/>
      <c r="L109" s="714"/>
      <c r="M109" s="714"/>
      <c r="N109" s="714"/>
      <c r="P109" s="245"/>
      <c r="Q109" s="245"/>
      <c r="R109" s="253"/>
    </row>
    <row r="110" spans="4:18" ht="5.0999999999999996" customHeight="1" x14ac:dyDescent="0.2">
      <c r="D110" s="25"/>
      <c r="E110" s="118"/>
      <c r="F110" s="539"/>
      <c r="G110" s="539"/>
      <c r="H110" s="539"/>
      <c r="I110" s="539"/>
      <c r="J110" s="539"/>
      <c r="K110" s="539"/>
      <c r="L110" s="539"/>
      <c r="M110" s="539"/>
      <c r="N110" s="539"/>
      <c r="P110" s="245"/>
      <c r="Q110" s="245"/>
      <c r="R110" s="253"/>
    </row>
    <row r="111" spans="4:18" ht="12.75" customHeight="1" x14ac:dyDescent="0.2">
      <c r="D111" s="25"/>
      <c r="E111" s="118"/>
      <c r="F111" s="950" t="str">
        <f>IF(M97,HYPERLINK("#" &amp; Q111,EUConst_MsgDescription),"")</f>
        <v/>
      </c>
      <c r="G111" s="951"/>
      <c r="H111" s="951"/>
      <c r="I111" s="951"/>
      <c r="J111" s="951"/>
      <c r="K111" s="951"/>
      <c r="L111" s="951"/>
      <c r="M111" s="951"/>
      <c r="N111" s="952"/>
      <c r="P111" s="22" t="s">
        <v>172</v>
      </c>
      <c r="Q111" s="70" t="str">
        <f>"#"&amp;ADDRESS(ROW($C$8),COLUMN($C$8))</f>
        <v>#$C$8</v>
      </c>
      <c r="R111" s="253"/>
    </row>
    <row r="112" spans="4:18" ht="5.0999999999999996" customHeight="1" x14ac:dyDescent="0.2">
      <c r="D112" s="25"/>
      <c r="E112" s="24"/>
      <c r="F112" s="839"/>
      <c r="G112" s="839"/>
      <c r="H112" s="839"/>
      <c r="I112" s="839"/>
      <c r="J112" s="839"/>
      <c r="K112" s="839"/>
      <c r="L112" s="839"/>
      <c r="M112" s="839"/>
      <c r="N112" s="839"/>
      <c r="P112" s="245"/>
      <c r="Q112" s="245"/>
      <c r="R112" s="253"/>
    </row>
    <row r="113" spans="1:19" s="249" customFormat="1" ht="50.1" customHeight="1" x14ac:dyDescent="0.2">
      <c r="A113" s="248"/>
      <c r="B113" s="12"/>
      <c r="C113" s="36"/>
      <c r="D113" s="24"/>
      <c r="E113" s="24"/>
      <c r="F113" s="946"/>
      <c r="G113" s="947"/>
      <c r="H113" s="947"/>
      <c r="I113" s="947"/>
      <c r="J113" s="947"/>
      <c r="K113" s="947"/>
      <c r="L113" s="947"/>
      <c r="M113" s="947"/>
      <c r="N113" s="948"/>
      <c r="O113" s="36"/>
      <c r="P113" s="254"/>
      <c r="Q113" s="254"/>
      <c r="R113" s="255" t="b">
        <f>R107</f>
        <v>0</v>
      </c>
    </row>
    <row r="114" spans="1:19" ht="5.0999999999999996" customHeight="1" x14ac:dyDescent="0.2">
      <c r="D114" s="25"/>
      <c r="P114" s="245"/>
      <c r="Q114" s="245"/>
      <c r="R114" s="253"/>
    </row>
    <row r="115" spans="1:19" ht="12.75" customHeight="1" x14ac:dyDescent="0.2">
      <c r="D115" s="25"/>
      <c r="E115" s="118" t="s">
        <v>305</v>
      </c>
      <c r="F115" s="949" t="str">
        <f>Translations!$B$275</f>
        <v>Atsauce uz ārēju datni (attiecīgā gadījumā)</v>
      </c>
      <c r="G115" s="949"/>
      <c r="H115" s="949"/>
      <c r="I115" s="949"/>
      <c r="J115" s="949"/>
      <c r="K115" s="900"/>
      <c r="L115" s="900"/>
      <c r="M115" s="900"/>
      <c r="N115" s="900"/>
      <c r="P115" s="245"/>
      <c r="Q115" s="245"/>
      <c r="R115" s="255" t="b">
        <f>R113</f>
        <v>0</v>
      </c>
    </row>
    <row r="116" spans="1:19" ht="5.0999999999999996" customHeight="1" x14ac:dyDescent="0.2">
      <c r="D116" s="25"/>
      <c r="P116" s="245"/>
      <c r="Q116" s="254"/>
      <c r="R116" s="253"/>
    </row>
    <row r="117" spans="1:19" ht="12.75" customHeight="1" x14ac:dyDescent="0.2">
      <c r="D117" s="25" t="s">
        <v>33</v>
      </c>
      <c r="E117" s="939" t="str">
        <f>Translations!$B$258</f>
        <v>Vai ir ievērota hierarhiskā kārtība?</v>
      </c>
      <c r="F117" s="939"/>
      <c r="G117" s="939"/>
      <c r="H117" s="940"/>
      <c r="I117" s="260"/>
      <c r="J117" s="256" t="str">
        <f>Translations!$B$259</f>
        <v xml:space="preserve"> Ja nav, kāpēc nav?</v>
      </c>
      <c r="K117" s="926"/>
      <c r="L117" s="927"/>
      <c r="M117" s="927"/>
      <c r="N117" s="941"/>
      <c r="P117" s="245"/>
      <c r="Q117" s="257" t="b">
        <f>R115</f>
        <v>0</v>
      </c>
      <c r="R117" s="258" t="b">
        <f>OR(R113,AND(I117&lt;&gt;"",I117=TRUE))</f>
        <v>0</v>
      </c>
    </row>
    <row r="118" spans="1:19" ht="25.5" customHeight="1" x14ac:dyDescent="0.2">
      <c r="E118" s="768" t="str">
        <f>Translations!$B$260</f>
        <v>Izvēlieties “TRUE”/“PATIESS”, ja augstāk izmantots datu avots, kas FAR VII pielikuma 4. iedaļā norādītajā hierarhijā ieņem visaugstāko vietu. Ja tā nav, izvēlieties “FALSE”/”APLAMS” un no nolaižamās izvēlnes izvēlieties iemeslu, bet sīkākas ziņas sniedziet tālāk. Atkāpes iemesli var būt šādi.</v>
      </c>
      <c r="F118" s="769"/>
      <c r="G118" s="769"/>
      <c r="H118" s="769"/>
      <c r="I118" s="769"/>
      <c r="J118" s="769"/>
      <c r="K118" s="769"/>
      <c r="L118" s="769"/>
      <c r="M118" s="769"/>
      <c r="N118" s="769"/>
      <c r="P118" s="245"/>
      <c r="Q118" s="245"/>
      <c r="R118" s="253"/>
    </row>
    <row r="119" spans="1:19" ht="12.75" customHeight="1" x14ac:dyDescent="0.2">
      <c r="D119" s="25"/>
      <c r="E119" s="37" t="s">
        <v>139</v>
      </c>
      <c r="F119" s="913" t="str">
        <f>Translations!$B$261</f>
        <v>Nenoteiktības novērtējums: vienkāršotais nenoteiktības novērtējums saskaņā ar FAR 7. panta 2. punktu liecina, ka, izmantojot citus datu avotus, nenoteiktība ir mazāka.</v>
      </c>
      <c r="G119" s="916"/>
      <c r="H119" s="916"/>
      <c r="I119" s="916"/>
      <c r="J119" s="916"/>
      <c r="K119" s="916"/>
      <c r="L119" s="916"/>
      <c r="M119" s="916"/>
      <c r="N119" s="916"/>
      <c r="P119" s="245"/>
      <c r="Q119" s="245"/>
      <c r="R119" s="253"/>
    </row>
    <row r="120" spans="1:19" ht="12.75" customHeight="1" x14ac:dyDescent="0.2">
      <c r="D120" s="25"/>
      <c r="E120" s="37" t="s">
        <v>139</v>
      </c>
      <c r="F120" s="913" t="str">
        <f>Translations!$B$262</f>
        <v>Tehniska neiespējamība: izmantot labākus datu avotus ir tehniski neiespējami.</v>
      </c>
      <c r="G120" s="916"/>
      <c r="H120" s="916"/>
      <c r="I120" s="916"/>
      <c r="J120" s="916"/>
      <c r="K120" s="916"/>
      <c r="L120" s="916"/>
      <c r="M120" s="916"/>
      <c r="N120" s="916"/>
      <c r="P120" s="245"/>
      <c r="Q120" s="245"/>
      <c r="R120" s="253"/>
    </row>
    <row r="121" spans="1:19" ht="12.75" customHeight="1" x14ac:dyDescent="0.2">
      <c r="D121" s="25"/>
      <c r="E121" s="37" t="s">
        <v>139</v>
      </c>
      <c r="F121" s="913" t="str">
        <f>Translations!$B$263</f>
        <v>Pārmērīgas izmaksas: labāku datu avotu izmantošana radītu pārmērīgas izmaksas.</v>
      </c>
      <c r="G121" s="916"/>
      <c r="H121" s="916"/>
      <c r="I121" s="916"/>
      <c r="J121" s="916"/>
      <c r="K121" s="916"/>
      <c r="L121" s="916"/>
      <c r="M121" s="916"/>
      <c r="N121" s="916"/>
      <c r="P121" s="245"/>
      <c r="Q121" s="245"/>
      <c r="R121" s="253"/>
    </row>
    <row r="122" spans="1:19" ht="5.0999999999999996" customHeight="1" x14ac:dyDescent="0.2">
      <c r="E122" s="432"/>
      <c r="F122" s="432"/>
      <c r="G122" s="432"/>
      <c r="H122" s="432"/>
      <c r="I122" s="432"/>
      <c r="J122" s="432"/>
      <c r="K122" s="432"/>
      <c r="L122" s="432"/>
      <c r="M122" s="432"/>
      <c r="N122" s="432"/>
      <c r="P122" s="245"/>
      <c r="Q122" s="254"/>
      <c r="R122" s="253"/>
    </row>
    <row r="123" spans="1:19" ht="12.75" customHeight="1" x14ac:dyDescent="0.2">
      <c r="D123" s="12"/>
      <c r="E123" s="12"/>
      <c r="F123" s="714" t="str">
        <f>Translations!$B$264</f>
        <v>Sīkākas ziņas par jebkādām atkāpēm no hierarhijas</v>
      </c>
      <c r="G123" s="714"/>
      <c r="H123" s="714"/>
      <c r="I123" s="714"/>
      <c r="J123" s="714"/>
      <c r="K123" s="714"/>
      <c r="L123" s="714"/>
      <c r="M123" s="714"/>
      <c r="N123" s="714"/>
      <c r="P123" s="245"/>
      <c r="Q123" s="254"/>
      <c r="R123" s="253"/>
    </row>
    <row r="124" spans="1:19" ht="25.5" customHeight="1" thickBot="1" x14ac:dyDescent="0.25">
      <c r="D124" s="12"/>
      <c r="E124" s="12"/>
      <c r="F124" s="946"/>
      <c r="G124" s="947"/>
      <c r="H124" s="947"/>
      <c r="I124" s="947"/>
      <c r="J124" s="947"/>
      <c r="K124" s="947"/>
      <c r="L124" s="947"/>
      <c r="M124" s="947"/>
      <c r="N124" s="948"/>
      <c r="P124" s="245"/>
      <c r="Q124" s="254"/>
      <c r="R124" s="259" t="b">
        <f>R117</f>
        <v>0</v>
      </c>
    </row>
    <row r="125" spans="1:19" ht="12.75" customHeight="1" x14ac:dyDescent="0.2"/>
    <row r="126" spans="1:19" s="20" customFormat="1" ht="15.75" customHeight="1" x14ac:dyDescent="0.25">
      <c r="A126" s="18"/>
      <c r="B126" s="194"/>
      <c r="C126" s="288" t="s">
        <v>248</v>
      </c>
      <c r="D126" s="964" t="str">
        <f>Translations!$B$284</f>
        <v>Elektroenerģija iekārtas līmenī</v>
      </c>
      <c r="E126" s="964"/>
      <c r="F126" s="964"/>
      <c r="G126" s="964"/>
      <c r="H126" s="964"/>
      <c r="I126" s="964"/>
      <c r="J126" s="964"/>
      <c r="K126" s="964"/>
      <c r="L126" s="964"/>
      <c r="M126" s="964"/>
      <c r="N126" s="964"/>
      <c r="O126" s="218"/>
      <c r="P126" s="39"/>
      <c r="Q126" s="18"/>
      <c r="R126" s="18"/>
      <c r="S126" s="244"/>
    </row>
    <row r="127" spans="1:19" s="20" customFormat="1" ht="5.0999999999999996" customHeight="1" x14ac:dyDescent="0.25">
      <c r="A127" s="18"/>
      <c r="B127" s="194"/>
      <c r="C127" s="194"/>
      <c r="D127" s="194"/>
      <c r="E127" s="194"/>
      <c r="F127" s="194"/>
      <c r="G127" s="194"/>
      <c r="H127" s="194"/>
      <c r="I127" s="194"/>
      <c r="J127" s="194"/>
      <c r="K127" s="194"/>
      <c r="L127" s="194"/>
      <c r="M127" s="19"/>
      <c r="N127" s="19"/>
      <c r="O127" s="218"/>
      <c r="P127" s="39"/>
      <c r="Q127" s="18"/>
      <c r="R127" s="18"/>
      <c r="S127" s="244"/>
    </row>
    <row r="128" spans="1:19" ht="12.75" customHeight="1" x14ac:dyDescent="0.2">
      <c r="D128" s="16" t="s">
        <v>26</v>
      </c>
      <c r="E128" s="838" t="str">
        <f>Translations!$B$285</f>
        <v>Elektroenerģijas plūsmas (imports, eksports, patēriņš un ražošana)</v>
      </c>
      <c r="F128" s="838"/>
      <c r="G128" s="838"/>
      <c r="H128" s="838"/>
      <c r="I128" s="838"/>
      <c r="J128" s="838"/>
      <c r="K128" s="838"/>
      <c r="L128" s="838"/>
      <c r="M128" s="838"/>
      <c r="N128" s="838"/>
      <c r="O128" s="218"/>
      <c r="P128" s="245"/>
      <c r="Q128" s="245"/>
      <c r="R128" s="245"/>
    </row>
    <row r="129" spans="1:18" ht="12.75" customHeight="1" x14ac:dyDescent="0.2">
      <c r="E129" s="840" t="str">
        <f>Translations!$B$286</f>
        <v>Tieši VĪP datu vākšanas vajadzībām šai sadaļai vajadzētu aptvert visus datus, kas iekļauti bāzlīnijas datu vākšanas veidnes E lapas IV sadaļā.</v>
      </c>
      <c r="F129" s="919"/>
      <c r="G129" s="919"/>
      <c r="H129" s="919"/>
      <c r="I129" s="919"/>
      <c r="J129" s="919"/>
      <c r="K129" s="919"/>
      <c r="L129" s="919"/>
      <c r="M129" s="919"/>
      <c r="N129" s="919"/>
      <c r="O129" s="218"/>
      <c r="P129" s="245"/>
      <c r="Q129" s="245"/>
      <c r="R129" s="245"/>
    </row>
    <row r="130" spans="1:18" ht="12.75" customHeight="1" x14ac:dyDescent="0.2">
      <c r="D130" s="25" t="s">
        <v>32</v>
      </c>
      <c r="E130" s="917" t="str">
        <f>Translations!$B$287</f>
        <v>Vai šajā iekārtā tiek ražota elektroenerģija?</v>
      </c>
      <c r="F130" s="917"/>
      <c r="G130" s="917"/>
      <c r="H130" s="917"/>
      <c r="I130" s="917"/>
      <c r="J130" s="917"/>
      <c r="K130" s="917"/>
      <c r="L130" s="917"/>
      <c r="M130" s="920"/>
      <c r="N130" s="920"/>
      <c r="O130" s="218"/>
      <c r="P130" s="245"/>
      <c r="Q130" s="245"/>
      <c r="R130" s="245"/>
    </row>
    <row r="131" spans="1:18" ht="25.5" customHeight="1" x14ac:dyDescent="0.2">
      <c r="D131" s="25"/>
      <c r="E131" s="768" t="str">
        <f>Translations!$B$827</f>
        <v xml:space="preserve">1) Ja iekārta ražo elektroenerģiju, metodikai būtu jāaptver saražotā elektroenerģija, importētā, eksportētā un patērētā elektroenerģija.
2) Ja iekārta elektroenerģiju neražo, tālāk būtu jānorāda tikai patēriņa metodika. </v>
      </c>
      <c r="F131" s="769"/>
      <c r="G131" s="769"/>
      <c r="H131" s="769"/>
      <c r="I131" s="769"/>
      <c r="J131" s="769"/>
      <c r="K131" s="769"/>
      <c r="L131" s="769"/>
      <c r="M131" s="769"/>
      <c r="N131" s="769"/>
      <c r="O131" s="218"/>
      <c r="P131" s="245"/>
      <c r="Q131" s="245"/>
      <c r="R131" s="245"/>
    </row>
    <row r="132" spans="1:18" ht="5.0999999999999996" customHeight="1" x14ac:dyDescent="0.2">
      <c r="D132" s="25"/>
      <c r="E132" s="25"/>
      <c r="F132" s="25"/>
      <c r="G132" s="25"/>
      <c r="H132" s="25"/>
      <c r="I132" s="25"/>
      <c r="J132" s="25"/>
      <c r="K132" s="25"/>
      <c r="L132" s="25"/>
      <c r="M132" s="25"/>
      <c r="N132" s="25"/>
      <c r="O132" s="218"/>
      <c r="P132" s="22"/>
      <c r="Q132" s="245"/>
      <c r="R132" s="245"/>
    </row>
    <row r="133" spans="1:18" ht="12.75" customHeight="1" x14ac:dyDescent="0.2">
      <c r="D133" s="25" t="s">
        <v>33</v>
      </c>
      <c r="E133" s="917" t="str">
        <f>Translations!$B$249</f>
        <v>Informācija par izmantoto metodiku</v>
      </c>
      <c r="F133" s="917"/>
      <c r="G133" s="917"/>
      <c r="H133" s="917"/>
      <c r="I133" s="917"/>
      <c r="J133" s="917"/>
      <c r="K133" s="917"/>
      <c r="L133" s="917"/>
      <c r="M133" s="917"/>
      <c r="N133" s="917"/>
      <c r="P133" s="245"/>
      <c r="Q133" s="245"/>
      <c r="R133" s="245"/>
    </row>
    <row r="134" spans="1:18" ht="25.5" customHeight="1" x14ac:dyDescent="0.2">
      <c r="D134" s="25"/>
      <c r="E134" s="768" t="str">
        <f>Translations!$B$253</f>
        <v>Tā kā var būt vairāk nekā viens datu avots, veidnē var norādīt līdz trīs avotiem. Ja izmantoti vēl citi avoti, norādiet trīs galvenos avotus un citas ziņas sniedziet metodikas aprakstā.</v>
      </c>
      <c r="F134" s="769"/>
      <c r="G134" s="769"/>
      <c r="H134" s="769"/>
      <c r="I134" s="769"/>
      <c r="J134" s="769"/>
      <c r="K134" s="769"/>
      <c r="L134" s="769"/>
      <c r="M134" s="769"/>
      <c r="N134" s="769"/>
      <c r="P134" s="245"/>
      <c r="Q134" s="245"/>
      <c r="R134" s="245"/>
    </row>
    <row r="135" spans="1:18" ht="25.5" customHeight="1" x14ac:dyDescent="0.2">
      <c r="I135" s="918" t="str">
        <f>Translations!$B$254</f>
        <v>Datu avots</v>
      </c>
      <c r="J135" s="918"/>
      <c r="K135" s="918" t="str">
        <f>Translations!$B$255</f>
        <v>Cits datu avots (attiecīgā gadījumā)</v>
      </c>
      <c r="L135" s="918"/>
      <c r="M135" s="918" t="str">
        <f>Translations!$B$255</f>
        <v>Cits datu avots (attiecīgā gadījumā)</v>
      </c>
      <c r="N135" s="918"/>
      <c r="P135" s="245"/>
      <c r="Q135" s="245"/>
      <c r="R135" s="245"/>
    </row>
    <row r="136" spans="1:18" ht="12.75" customHeight="1" x14ac:dyDescent="0.2">
      <c r="D136" s="25"/>
      <c r="E136" s="118" t="s">
        <v>302</v>
      </c>
      <c r="F136" s="924" t="str">
        <f>Translations!$B$289</f>
        <v>Enerģijas plūsmu kvantificēšana</v>
      </c>
      <c r="G136" s="924"/>
      <c r="H136" s="925"/>
      <c r="I136" s="926"/>
      <c r="J136" s="927"/>
      <c r="K136" s="928"/>
      <c r="L136" s="929"/>
      <c r="M136" s="928"/>
      <c r="N136" s="945"/>
      <c r="P136" s="245"/>
      <c r="Q136" s="245"/>
      <c r="R136" s="245"/>
    </row>
    <row r="137" spans="1:18" ht="5.0999999999999996" customHeight="1" x14ac:dyDescent="0.2">
      <c r="D137" s="25"/>
      <c r="P137" s="245"/>
      <c r="Q137" s="245"/>
      <c r="R137" s="245"/>
    </row>
    <row r="138" spans="1:18" ht="12.75" customHeight="1" x14ac:dyDescent="0.2">
      <c r="D138" s="25"/>
      <c r="E138" s="118" t="s">
        <v>303</v>
      </c>
      <c r="F138" s="714" t="str">
        <f>Translations!$B$257</f>
        <v>Izmantotās metodikas apraksts</v>
      </c>
      <c r="G138" s="714"/>
      <c r="H138" s="714"/>
      <c r="I138" s="714"/>
      <c r="J138" s="714"/>
      <c r="K138" s="714"/>
      <c r="L138" s="714"/>
      <c r="M138" s="714"/>
      <c r="N138" s="714"/>
      <c r="P138" s="245"/>
      <c r="Q138" s="245"/>
      <c r="R138" s="245"/>
    </row>
    <row r="139" spans="1:18" ht="12.75" customHeight="1" x14ac:dyDescent="0.2">
      <c r="D139" s="25"/>
      <c r="E139" s="24"/>
      <c r="F139" s="913" t="str">
        <f>Translations!$B$290</f>
        <v>Aprakstam būtu jāaptver visu to ar elektroenerģijas plūsmām saistīto datu noteikšana, kas uzskaitīti FAR IV pielikuma 2.5. iedaļā.</v>
      </c>
      <c r="G139" s="916"/>
      <c r="H139" s="916"/>
      <c r="I139" s="916"/>
      <c r="J139" s="916"/>
      <c r="K139" s="916"/>
      <c r="L139" s="916"/>
      <c r="M139" s="916"/>
      <c r="N139" s="916"/>
      <c r="P139" s="245"/>
      <c r="Q139" s="245"/>
      <c r="R139" s="245"/>
    </row>
    <row r="140" spans="1:18" ht="5.0999999999999996" customHeight="1" x14ac:dyDescent="0.2">
      <c r="D140" s="25"/>
      <c r="E140" s="118"/>
      <c r="F140" s="539"/>
      <c r="G140" s="539"/>
      <c r="H140" s="539"/>
      <c r="I140" s="539"/>
      <c r="J140" s="539"/>
      <c r="K140" s="539"/>
      <c r="L140" s="539"/>
      <c r="M140" s="539"/>
      <c r="N140" s="539"/>
      <c r="P140" s="245"/>
      <c r="Q140" s="245"/>
      <c r="R140" s="245"/>
    </row>
    <row r="141" spans="1:18" ht="12.75" customHeight="1" x14ac:dyDescent="0.2">
      <c r="D141" s="25"/>
      <c r="E141" s="118"/>
      <c r="F141" s="960" t="str">
        <f>HYPERLINK("#" &amp; Q141,EUConst_MsgDescription)</f>
        <v>To aspektu sarakstu, kurus vajadzētu aptvert šajā aprakstā, var atrast šīs lapas augšā!</v>
      </c>
      <c r="G141" s="951"/>
      <c r="H141" s="951"/>
      <c r="I141" s="951"/>
      <c r="J141" s="951"/>
      <c r="K141" s="951"/>
      <c r="L141" s="951"/>
      <c r="M141" s="951"/>
      <c r="N141" s="952"/>
      <c r="P141" s="22" t="s">
        <v>172</v>
      </c>
      <c r="Q141" s="70" t="str">
        <f>"#"&amp;ADDRESS(ROW($C$8),COLUMN($C$8))</f>
        <v>#$C$8</v>
      </c>
      <c r="R141" s="245"/>
    </row>
    <row r="142" spans="1:18" ht="5.0999999999999996" customHeight="1" x14ac:dyDescent="0.2">
      <c r="D142" s="25"/>
      <c r="E142" s="24"/>
      <c r="F142" s="839"/>
      <c r="G142" s="839"/>
      <c r="H142" s="839"/>
      <c r="I142" s="839"/>
      <c r="J142" s="839"/>
      <c r="K142" s="839"/>
      <c r="L142" s="839"/>
      <c r="M142" s="839"/>
      <c r="N142" s="839"/>
      <c r="P142" s="245"/>
      <c r="Q142" s="245"/>
      <c r="R142" s="245"/>
    </row>
    <row r="143" spans="1:18" s="249" customFormat="1" ht="50.1" customHeight="1" x14ac:dyDescent="0.2">
      <c r="A143" s="248"/>
      <c r="B143" s="12"/>
      <c r="C143" s="36"/>
      <c r="D143" s="24"/>
      <c r="E143" s="24"/>
      <c r="F143" s="946"/>
      <c r="G143" s="947"/>
      <c r="H143" s="947"/>
      <c r="I143" s="947"/>
      <c r="J143" s="947"/>
      <c r="K143" s="947"/>
      <c r="L143" s="947"/>
      <c r="M143" s="947"/>
      <c r="N143" s="948"/>
      <c r="O143" s="36"/>
      <c r="P143" s="254"/>
      <c r="Q143" s="254"/>
      <c r="R143" s="245"/>
    </row>
    <row r="144" spans="1:18" ht="5.0999999999999996" customHeight="1" x14ac:dyDescent="0.2">
      <c r="D144" s="25"/>
      <c r="P144" s="245"/>
      <c r="Q144" s="245"/>
      <c r="R144" s="245"/>
    </row>
    <row r="145" spans="1:19" ht="12.75" customHeight="1" x14ac:dyDescent="0.2">
      <c r="D145" s="25"/>
      <c r="E145" s="118" t="s">
        <v>304</v>
      </c>
      <c r="F145" s="949" t="str">
        <f>Translations!$B$275</f>
        <v>Atsauce uz ārēju datni (attiecīgā gadījumā)</v>
      </c>
      <c r="G145" s="949"/>
      <c r="H145" s="949"/>
      <c r="I145" s="949"/>
      <c r="J145" s="949"/>
      <c r="K145" s="900"/>
      <c r="L145" s="900"/>
      <c r="M145" s="900"/>
      <c r="N145" s="900"/>
      <c r="P145" s="245"/>
      <c r="Q145" s="245"/>
      <c r="R145" s="245"/>
    </row>
    <row r="146" spans="1:19" ht="5.0999999999999996" customHeight="1" x14ac:dyDescent="0.2">
      <c r="D146" s="25"/>
      <c r="P146" s="245"/>
      <c r="Q146" s="254"/>
      <c r="R146" s="245"/>
    </row>
    <row r="147" spans="1:19" ht="12.75" customHeight="1" x14ac:dyDescent="0.2">
      <c r="D147" s="25" t="s">
        <v>33</v>
      </c>
      <c r="E147" s="939" t="str">
        <f>Translations!$B$258</f>
        <v>Vai ir ievērota hierarhiskā kārtība?</v>
      </c>
      <c r="F147" s="939"/>
      <c r="G147" s="939"/>
      <c r="H147" s="940"/>
      <c r="I147" s="260"/>
      <c r="J147" s="256" t="str">
        <f>Translations!$B$259</f>
        <v xml:space="preserve"> Ja nav, kāpēc nav?</v>
      </c>
      <c r="K147" s="926"/>
      <c r="L147" s="927"/>
      <c r="M147" s="927"/>
      <c r="N147" s="941"/>
      <c r="P147" s="245"/>
      <c r="Q147" s="245"/>
      <c r="R147" s="245"/>
    </row>
    <row r="148" spans="1:19" ht="5.0999999999999996" customHeight="1" x14ac:dyDescent="0.2">
      <c r="E148" s="432"/>
      <c r="F148" s="432"/>
      <c r="G148" s="432"/>
      <c r="H148" s="432"/>
      <c r="I148" s="432"/>
      <c r="J148" s="432"/>
      <c r="K148" s="432"/>
      <c r="L148" s="432"/>
      <c r="M148" s="432"/>
      <c r="N148" s="432"/>
      <c r="P148" s="245"/>
      <c r="Q148" s="245"/>
      <c r="R148" s="245"/>
    </row>
    <row r="149" spans="1:19" ht="25.5" customHeight="1" x14ac:dyDescent="0.2">
      <c r="E149" s="768" t="str">
        <f>Translations!$B$260</f>
        <v>Izvēlieties “TRUE”/“PATIESS”, ja augstāk izmantots datu avots, kas FAR VII pielikuma 4. iedaļā norādītajā hierarhijā ieņem visaugstāko vietu. Ja tā nav, izvēlieties “FALSE”/”APLAMS” un no nolaižamās izvēlnes izvēlieties iemeslu, bet sīkākas ziņas sniedziet tālāk. Atkāpes iemesli var būt šādi.</v>
      </c>
      <c r="F149" s="769"/>
      <c r="G149" s="769"/>
      <c r="H149" s="769"/>
      <c r="I149" s="769"/>
      <c r="J149" s="769"/>
      <c r="K149" s="769"/>
      <c r="L149" s="769"/>
      <c r="M149" s="769"/>
      <c r="N149" s="769"/>
      <c r="P149" s="245"/>
      <c r="Q149" s="245"/>
      <c r="R149" s="245"/>
    </row>
    <row r="150" spans="1:19" ht="12.75" customHeight="1" x14ac:dyDescent="0.2">
      <c r="D150" s="25"/>
      <c r="E150" s="37" t="s">
        <v>139</v>
      </c>
      <c r="F150" s="913" t="str">
        <f>Translations!$B$261</f>
        <v>Nenoteiktības novērtējums: vienkāršotais nenoteiktības novērtējums saskaņā ar FAR 7. panta 2. punktu liecina, ka, izmantojot citus datu avotus, nenoteiktība ir mazāka.</v>
      </c>
      <c r="G150" s="916"/>
      <c r="H150" s="916"/>
      <c r="I150" s="916"/>
      <c r="J150" s="916"/>
      <c r="K150" s="916"/>
      <c r="L150" s="916"/>
      <c r="M150" s="916"/>
      <c r="N150" s="916"/>
      <c r="P150" s="245"/>
      <c r="Q150" s="245"/>
      <c r="R150" s="245"/>
    </row>
    <row r="151" spans="1:19" ht="12.75" customHeight="1" x14ac:dyDescent="0.2">
      <c r="D151" s="25"/>
      <c r="E151" s="37" t="s">
        <v>139</v>
      </c>
      <c r="F151" s="913" t="str">
        <f>Translations!$B$262</f>
        <v>Tehniska neiespējamība: izmantot labākus datu avotus ir tehniski neiespējami.</v>
      </c>
      <c r="G151" s="916"/>
      <c r="H151" s="916"/>
      <c r="I151" s="916"/>
      <c r="J151" s="916"/>
      <c r="K151" s="916"/>
      <c r="L151" s="916"/>
      <c r="M151" s="916"/>
      <c r="N151" s="916"/>
      <c r="P151" s="245"/>
      <c r="Q151" s="245"/>
      <c r="R151" s="245"/>
    </row>
    <row r="152" spans="1:19" ht="12.75" customHeight="1" x14ac:dyDescent="0.2">
      <c r="D152" s="25"/>
      <c r="E152" s="37" t="s">
        <v>139</v>
      </c>
      <c r="F152" s="913" t="str">
        <f>Translations!$B$263</f>
        <v>Pārmērīgas izmaksas: labāku datu avotu izmantošana radītu pārmērīgas izmaksas.</v>
      </c>
      <c r="G152" s="916"/>
      <c r="H152" s="916"/>
      <c r="I152" s="916"/>
      <c r="J152" s="916"/>
      <c r="K152" s="916"/>
      <c r="L152" s="916"/>
      <c r="M152" s="916"/>
      <c r="N152" s="916"/>
      <c r="P152" s="245"/>
      <c r="Q152" s="245"/>
      <c r="R152" s="245"/>
    </row>
    <row r="153" spans="1:19" ht="12.75" customHeight="1" x14ac:dyDescent="0.2">
      <c r="D153" s="12"/>
      <c r="E153" s="12"/>
      <c r="F153" s="714" t="str">
        <f>Translations!$B$264</f>
        <v>Sīkākas ziņas par jebkādām atkāpēm no hierarhijas</v>
      </c>
      <c r="G153" s="714"/>
      <c r="H153" s="714"/>
      <c r="I153" s="714"/>
      <c r="J153" s="714"/>
      <c r="K153" s="714"/>
      <c r="L153" s="714"/>
      <c r="M153" s="714"/>
      <c r="N153" s="714"/>
      <c r="P153" s="245"/>
      <c r="Q153" s="245"/>
      <c r="R153" s="245"/>
    </row>
    <row r="154" spans="1:19" ht="25.5" customHeight="1" x14ac:dyDescent="0.2">
      <c r="D154" s="12"/>
      <c r="E154" s="12"/>
      <c r="F154" s="946"/>
      <c r="G154" s="947"/>
      <c r="H154" s="947"/>
      <c r="I154" s="947"/>
      <c r="J154" s="947"/>
      <c r="K154" s="947"/>
      <c r="L154" s="947"/>
      <c r="M154" s="947"/>
      <c r="N154" s="948"/>
      <c r="P154" s="245"/>
      <c r="Q154" s="245"/>
      <c r="R154" s="245"/>
    </row>
    <row r="155" spans="1:19" s="20" customFormat="1" ht="12.75" customHeight="1" x14ac:dyDescent="0.2">
      <c r="A155" s="18"/>
      <c r="B155" s="36"/>
      <c r="C155" s="36"/>
      <c r="D155" s="36"/>
      <c r="E155" s="36"/>
      <c r="F155" s="36"/>
      <c r="G155" s="36"/>
      <c r="H155" s="36"/>
      <c r="I155" s="36"/>
      <c r="J155" s="36"/>
      <c r="K155" s="36"/>
      <c r="L155" s="36"/>
      <c r="M155" s="36"/>
      <c r="N155" s="36"/>
      <c r="O155" s="19"/>
      <c r="P155" s="18"/>
      <c r="Q155" s="245"/>
      <c r="R155" s="245"/>
      <c r="S155" s="244"/>
    </row>
    <row r="156" spans="1:19" s="20" customFormat="1" ht="12.75" customHeight="1" x14ac:dyDescent="0.2">
      <c r="A156" s="18"/>
      <c r="B156" s="36"/>
      <c r="C156" s="36"/>
      <c r="D156" s="963" t="str">
        <f>Translations!$B$75</f>
        <v xml:space="preserve">&lt;&lt;&lt; Lai pārietu uz nākamo lapu, klikšķiniet šeit &gt;&gt;&gt; </v>
      </c>
      <c r="E156" s="963"/>
      <c r="F156" s="963"/>
      <c r="G156" s="963"/>
      <c r="H156" s="963"/>
      <c r="I156" s="963"/>
      <c r="J156" s="963"/>
      <c r="K156" s="963"/>
      <c r="L156" s="963"/>
      <c r="M156" s="963"/>
      <c r="N156" s="963"/>
      <c r="O156" s="19"/>
      <c r="P156" s="18"/>
      <c r="Q156" s="245"/>
      <c r="R156" s="245"/>
      <c r="S156" s="244"/>
    </row>
    <row r="157" spans="1:19" s="20" customFormat="1" ht="12.75" customHeight="1" x14ac:dyDescent="0.2">
      <c r="A157" s="18"/>
      <c r="B157" s="36"/>
      <c r="C157" s="36"/>
      <c r="D157" s="36"/>
      <c r="E157" s="36"/>
      <c r="F157" s="36"/>
      <c r="G157" s="36"/>
      <c r="H157" s="36"/>
      <c r="I157" s="36"/>
      <c r="J157" s="36"/>
      <c r="K157" s="36"/>
      <c r="L157" s="36"/>
      <c r="M157" s="36"/>
      <c r="N157" s="36"/>
      <c r="O157" s="19"/>
      <c r="P157" s="18"/>
      <c r="Q157" s="245"/>
      <c r="R157" s="245"/>
      <c r="S157" s="244"/>
    </row>
    <row r="158" spans="1:19" s="20" customFormat="1" ht="12.75" hidden="1" customHeight="1" x14ac:dyDescent="0.2">
      <c r="A158" s="18" t="s">
        <v>160</v>
      </c>
      <c r="B158" s="22" t="s">
        <v>170</v>
      </c>
      <c r="C158" s="22" t="s">
        <v>170</v>
      </c>
      <c r="D158" s="22" t="s">
        <v>170</v>
      </c>
      <c r="E158" s="22" t="s">
        <v>170</v>
      </c>
      <c r="F158" s="22" t="s">
        <v>170</v>
      </c>
      <c r="G158" s="22"/>
      <c r="H158" s="22" t="s">
        <v>170</v>
      </c>
      <c r="I158" s="22" t="s">
        <v>170</v>
      </c>
      <c r="J158" s="22" t="s">
        <v>170</v>
      </c>
      <c r="K158" s="22" t="s">
        <v>170</v>
      </c>
      <c r="L158" s="22" t="s">
        <v>170</v>
      </c>
      <c r="M158" s="22" t="s">
        <v>170</v>
      </c>
      <c r="N158" s="22" t="s">
        <v>170</v>
      </c>
      <c r="O158" s="22" t="s">
        <v>170</v>
      </c>
      <c r="P158" s="18" t="s">
        <v>170</v>
      </c>
      <c r="Q158" s="245" t="s">
        <v>170</v>
      </c>
      <c r="R158" s="245" t="s">
        <v>170</v>
      </c>
      <c r="S158" s="244"/>
    </row>
    <row r="159" spans="1:19" s="20" customFormat="1" ht="12.75" hidden="1" customHeight="1" x14ac:dyDescent="0.2">
      <c r="A159" s="18" t="s">
        <v>160</v>
      </c>
      <c r="B159" s="36"/>
      <c r="C159" s="36"/>
      <c r="D159" s="36"/>
      <c r="E159" s="36"/>
      <c r="F159" s="36"/>
      <c r="G159" s="36"/>
      <c r="H159" s="36"/>
      <c r="I159" s="36"/>
      <c r="J159" s="36"/>
      <c r="K159" s="36"/>
      <c r="L159" s="36"/>
      <c r="M159" s="36"/>
      <c r="N159" s="36"/>
      <c r="O159" s="36"/>
      <c r="P159" s="18"/>
      <c r="Q159" s="245"/>
      <c r="R159" s="245"/>
      <c r="S159" s="244"/>
    </row>
    <row r="160" spans="1:19" ht="12.75" customHeight="1" x14ac:dyDescent="0.2">
      <c r="Q160" s="245"/>
      <c r="R160" s="245"/>
    </row>
    <row r="161" spans="17:17" ht="12.75" customHeight="1" x14ac:dyDescent="0.2">
      <c r="Q161" s="245"/>
    </row>
    <row r="162" spans="17:17" ht="12.75" customHeight="1" x14ac:dyDescent="0.2">
      <c r="Q162" s="245"/>
    </row>
    <row r="163" spans="17:17" ht="12.75" customHeight="1" x14ac:dyDescent="0.2">
      <c r="Q163" s="245"/>
    </row>
    <row r="164" spans="17:17" ht="12.75" customHeight="1" x14ac:dyDescent="0.2">
      <c r="Q164" s="245"/>
    </row>
    <row r="165" spans="17:17" ht="12.75" customHeight="1" x14ac:dyDescent="0.2">
      <c r="Q165" s="245"/>
    </row>
    <row r="166" spans="17:17" ht="12.75" customHeight="1" x14ac:dyDescent="0.2">
      <c r="Q166" s="245"/>
    </row>
    <row r="167" spans="17:17" ht="12.75" customHeight="1" x14ac:dyDescent="0.2">
      <c r="Q167" s="245"/>
    </row>
    <row r="168" spans="17:17" ht="12.75" customHeight="1" x14ac:dyDescent="0.2">
      <c r="Q168" s="245"/>
    </row>
    <row r="169" spans="17:17" ht="12.75" customHeight="1" x14ac:dyDescent="0.2">
      <c r="Q169" s="245"/>
    </row>
    <row r="170" spans="17:17" ht="12.75" customHeight="1" x14ac:dyDescent="0.2">
      <c r="Q170" s="245"/>
    </row>
    <row r="171" spans="17:17" ht="12.75" customHeight="1" x14ac:dyDescent="0.2">
      <c r="Q171" s="245"/>
    </row>
    <row r="172" spans="17:17" ht="12.75" customHeight="1" x14ac:dyDescent="0.2">
      <c r="Q172" s="245"/>
    </row>
    <row r="173" spans="17:17" ht="12.75" customHeight="1" x14ac:dyDescent="0.2"/>
    <row r="174" spans="17:17" ht="12.75" customHeight="1" x14ac:dyDescent="0.2"/>
    <row r="175" spans="17:17" ht="12.75" customHeight="1" x14ac:dyDescent="0.2"/>
    <row r="176" spans="17:17" ht="12.75" customHeight="1" x14ac:dyDescent="0.2"/>
    <row r="177" ht="12.75" customHeight="1" x14ac:dyDescent="0.2"/>
    <row r="178" ht="12.75" customHeight="1" x14ac:dyDescent="0.2"/>
    <row r="179" ht="12.75" customHeight="1" x14ac:dyDescent="0.2"/>
    <row r="180" ht="12.75" customHeight="1" x14ac:dyDescent="0.2"/>
    <row r="181" ht="12.75" customHeight="1" x14ac:dyDescent="0.2"/>
  </sheetData>
  <sheetProtection sheet="1" objects="1" scenarios="1" formatCells="0" formatColumns="0" formatRows="0"/>
  <mergeCells count="178">
    <mergeCell ref="F106:H106"/>
    <mergeCell ref="F153:N153"/>
    <mergeCell ref="F154:N154"/>
    <mergeCell ref="E134:N134"/>
    <mergeCell ref="F38:H38"/>
    <mergeCell ref="I38:J38"/>
    <mergeCell ref="K38:L38"/>
    <mergeCell ref="M38:N38"/>
    <mergeCell ref="F40:H40"/>
    <mergeCell ref="I40:J40"/>
    <mergeCell ref="K40:L40"/>
    <mergeCell ref="M40:N40"/>
    <mergeCell ref="F39:H39"/>
    <mergeCell ref="I39:J39"/>
    <mergeCell ref="K39:L39"/>
    <mergeCell ref="M39:N39"/>
    <mergeCell ref="F102:N102"/>
    <mergeCell ref="F103:N103"/>
    <mergeCell ref="F104:N104"/>
    <mergeCell ref="F76:N76"/>
    <mergeCell ref="E51:N51"/>
    <mergeCell ref="F52:N52"/>
    <mergeCell ref="D59:N59"/>
    <mergeCell ref="M73:N73"/>
    <mergeCell ref="D156:N156"/>
    <mergeCell ref="F53:N53"/>
    <mergeCell ref="F54:N54"/>
    <mergeCell ref="E147:H147"/>
    <mergeCell ref="K147:N147"/>
    <mergeCell ref="E131:N131"/>
    <mergeCell ref="E128:N128"/>
    <mergeCell ref="E129:N129"/>
    <mergeCell ref="E130:L130"/>
    <mergeCell ref="M130:N130"/>
    <mergeCell ref="E117:H117"/>
    <mergeCell ref="K117:N117"/>
    <mergeCell ref="F123:N123"/>
    <mergeCell ref="F124:N124"/>
    <mergeCell ref="D126:N126"/>
    <mergeCell ref="F136:H136"/>
    <mergeCell ref="F107:H107"/>
    <mergeCell ref="I107:J107"/>
    <mergeCell ref="K107:L107"/>
    <mergeCell ref="M107:N107"/>
    <mergeCell ref="F109:N109"/>
    <mergeCell ref="I106:J106"/>
    <mergeCell ref="K106:L106"/>
    <mergeCell ref="M106:N106"/>
    <mergeCell ref="I105:J105"/>
    <mergeCell ref="K105:L105"/>
    <mergeCell ref="M105:N105"/>
    <mergeCell ref="F56:N56"/>
    <mergeCell ref="F57:N57"/>
    <mergeCell ref="F42:N42"/>
    <mergeCell ref="F44:N44"/>
    <mergeCell ref="F45:N45"/>
    <mergeCell ref="F46:N46"/>
    <mergeCell ref="F48:J48"/>
    <mergeCell ref="E100:N100"/>
    <mergeCell ref="E101:N101"/>
    <mergeCell ref="E95:N95"/>
    <mergeCell ref="E97:L97"/>
    <mergeCell ref="M97:N97"/>
    <mergeCell ref="J98:N98"/>
    <mergeCell ref="D93:N93"/>
    <mergeCell ref="E85:N85"/>
    <mergeCell ref="F86:N86"/>
    <mergeCell ref="F87:N87"/>
    <mergeCell ref="F88:N88"/>
    <mergeCell ref="F74:H74"/>
    <mergeCell ref="F111:N111"/>
    <mergeCell ref="F112:N112"/>
    <mergeCell ref="F141:N141"/>
    <mergeCell ref="F142:N142"/>
    <mergeCell ref="F139:N139"/>
    <mergeCell ref="F143:N143"/>
    <mergeCell ref="F145:J145"/>
    <mergeCell ref="K145:N145"/>
    <mergeCell ref="F138:N138"/>
    <mergeCell ref="I135:J135"/>
    <mergeCell ref="K135:L135"/>
    <mergeCell ref="M135:N135"/>
    <mergeCell ref="F113:N113"/>
    <mergeCell ref="F115:J115"/>
    <mergeCell ref="K115:N115"/>
    <mergeCell ref="I136:J136"/>
    <mergeCell ref="K136:L136"/>
    <mergeCell ref="M136:N136"/>
    <mergeCell ref="E133:N133"/>
    <mergeCell ref="F120:N120"/>
    <mergeCell ref="F121:N121"/>
    <mergeCell ref="E28:N28"/>
    <mergeCell ref="I74:J74"/>
    <mergeCell ref="K74:L74"/>
    <mergeCell ref="M74:N74"/>
    <mergeCell ref="E84:H84"/>
    <mergeCell ref="K84:N84"/>
    <mergeCell ref="F90:N90"/>
    <mergeCell ref="F91:N91"/>
    <mergeCell ref="F79:N79"/>
    <mergeCell ref="F80:N80"/>
    <mergeCell ref="F82:J82"/>
    <mergeCell ref="K82:N82"/>
    <mergeCell ref="F78:N78"/>
    <mergeCell ref="M36:N36"/>
    <mergeCell ref="F37:H37"/>
    <mergeCell ref="K36:L36"/>
    <mergeCell ref="F68:N68"/>
    <mergeCell ref="F69:N69"/>
    <mergeCell ref="F71:N71"/>
    <mergeCell ref="I72:J72"/>
    <mergeCell ref="K72:L72"/>
    <mergeCell ref="M72:N72"/>
    <mergeCell ref="F70:N70"/>
    <mergeCell ref="I36:J36"/>
    <mergeCell ref="D6:N6"/>
    <mergeCell ref="E61:N61"/>
    <mergeCell ref="D21:N21"/>
    <mergeCell ref="D22:N22"/>
    <mergeCell ref="D11:N11"/>
    <mergeCell ref="E12:N12"/>
    <mergeCell ref="E13:N13"/>
    <mergeCell ref="E14:N14"/>
    <mergeCell ref="E15:N15"/>
    <mergeCell ref="E16:N16"/>
    <mergeCell ref="E17:N17"/>
    <mergeCell ref="E18:N18"/>
    <mergeCell ref="E19:N19"/>
    <mergeCell ref="C8:N8"/>
    <mergeCell ref="D25:N25"/>
    <mergeCell ref="E27:N27"/>
    <mergeCell ref="I37:J37"/>
    <mergeCell ref="K37:L37"/>
    <mergeCell ref="M37:N37"/>
    <mergeCell ref="E50:H50"/>
    <mergeCell ref="K50:N50"/>
    <mergeCell ref="K35:L35"/>
    <mergeCell ref="M35:N35"/>
    <mergeCell ref="F36:H36"/>
    <mergeCell ref="B2:D4"/>
    <mergeCell ref="G2:H2"/>
    <mergeCell ref="I2:J2"/>
    <mergeCell ref="K2:L2"/>
    <mergeCell ref="M2:N2"/>
    <mergeCell ref="E3:F3"/>
    <mergeCell ref="G3:H3"/>
    <mergeCell ref="I3:J3"/>
    <mergeCell ref="K3:L3"/>
    <mergeCell ref="M3:N3"/>
    <mergeCell ref="E4:F4"/>
    <mergeCell ref="G4:H4"/>
    <mergeCell ref="I4:J4"/>
    <mergeCell ref="K4:L4"/>
    <mergeCell ref="M4:N4"/>
    <mergeCell ref="E34:N34"/>
    <mergeCell ref="E149:N149"/>
    <mergeCell ref="F150:N150"/>
    <mergeCell ref="F151:N151"/>
    <mergeCell ref="F152:N152"/>
    <mergeCell ref="E29:N29"/>
    <mergeCell ref="E30:N30"/>
    <mergeCell ref="F31:N31"/>
    <mergeCell ref="F33:N33"/>
    <mergeCell ref="F32:N32"/>
    <mergeCell ref="I35:J35"/>
    <mergeCell ref="E96:N96"/>
    <mergeCell ref="E118:N118"/>
    <mergeCell ref="F119:N119"/>
    <mergeCell ref="E63:L63"/>
    <mergeCell ref="M63:N63"/>
    <mergeCell ref="J64:N64"/>
    <mergeCell ref="E66:N66"/>
    <mergeCell ref="E67:N67"/>
    <mergeCell ref="E62:N62"/>
    <mergeCell ref="F73:H73"/>
    <mergeCell ref="I73:J73"/>
    <mergeCell ref="K73:L73"/>
    <mergeCell ref="K48:N48"/>
  </mergeCells>
  <conditionalFormatting sqref="I84 I117">
    <cfRule type="expression" dxfId="221" priority="21">
      <formula>$Q84</formula>
    </cfRule>
  </conditionalFormatting>
  <conditionalFormatting sqref="I73:N74 F80:N80 K82:N82 K84:N84 F91:N91 I106:N107 F113:N113 K115:N115 K117:N117 F124:N124">
    <cfRule type="expression" dxfId="220" priority="22">
      <formula>$R73</formula>
    </cfRule>
  </conditionalFormatting>
  <conditionalFormatting sqref="K50:N50 F57:N57">
    <cfRule type="expression" dxfId="219" priority="4">
      <formula>$R50</formula>
    </cfRule>
  </conditionalFormatting>
  <dataValidations count="6">
    <dataValidation type="list" allowBlank="1" showInputMessage="1" showErrorMessage="1" sqref="M63 I147 M97 I117 I50 I84 M130">
      <formula1>Euconst_TrueFalse</formula1>
    </dataValidation>
    <dataValidation type="list" allowBlank="1" showInputMessage="1" showErrorMessage="1" sqref="K147 K117 K84 K50">
      <formula1>Euconst_UncertaintyOrInfeasibleOrUnreasonable</formula1>
    </dataValidation>
    <dataValidation type="list" allowBlank="1" showInputMessage="1" showErrorMessage="1" sqref="I73:N73 I136:N136 I40:N40">
      <formula1>Euconst_quantification_energy</formula1>
    </dataValidation>
    <dataValidation type="list" allowBlank="1" showInputMessage="1" showErrorMessage="1" sqref="K74 M74 I74">
      <formula1>Euconst_quantification_heat</formula1>
    </dataValidation>
    <dataValidation type="list" allowBlank="1" showInputMessage="1" showErrorMessage="1" sqref="I107:N107 I39:N39 I37:N37">
      <formula1>Euconst_properties</formula1>
    </dataValidation>
    <dataValidation type="list" allowBlank="1" showInputMessage="1" showErrorMessage="1" sqref="I106:N106 I36:N36 I38:N38">
      <formula1>Euconst_quantification_fuels</formula1>
    </dataValidation>
  </dataValidations>
  <hyperlinks>
    <hyperlink ref="G2:H2" location="JUMP_TOC_Home" display="Table of contents"/>
    <hyperlink ref="E3:F3" location="JUMP_E_Top" display="Top of sheet"/>
    <hyperlink ref="I2:J2" location="JUMP_D_Top" display="Previous sheet"/>
    <hyperlink ref="E4:F4" location="JUMP_F_Bottom" display="End of sheet"/>
    <hyperlink ref="K2:L2" location="JUMP_F_Top" display="JUMP_F_Top"/>
    <hyperlink ref="D156:N156" location="JUMP_F_Top" display="&lt;&lt;&lt; Click here to proceed to next sheet &gt;&gt;&gt; "/>
    <hyperlink ref="G3:H3" location="JUMP_E_Fuel" display="Fuel input"/>
    <hyperlink ref="I3:J3" location="JUMP_E_Heat" display="Measurable heat"/>
    <hyperlink ref="K3:L3" location="JUMP_E_WasteGas" display="Waste gases"/>
    <hyperlink ref="M3:N3" location="JUMP_E_Electricity" display="Electricity"/>
  </hyperlinks>
  <pageMargins left="0.7" right="0.7" top="0.78740157499999996" bottom="0.78740157499999996" header="0.3" footer="0.3"/>
  <pageSetup paperSize="9" scale="56" orientation="portrait" r:id="rId1"/>
  <extLst>
    <ext xmlns:x14="http://schemas.microsoft.com/office/spreadsheetml/2009/9/main" uri="{78C0D931-6437-407d-A8EE-F0AAD7539E65}">
      <x14:conditionalFormattings>
        <x14:conditionalFormatting xmlns:xm="http://schemas.microsoft.com/office/excel/2006/main">
          <x14:cfRule type="expression" priority="10271" id="{FE1D13C8-68C7-414D-9E6C-554A7CD6EC6A}">
            <xm:f>INDEX(F_ProductBM!$W:$W,MATCH(MAX(INDIRECT(ADDRESS(1,3)&amp;":"&amp;ADDRESS(ROW(F_ProductBM!#REF!),3))),F_ProductBM!$C:$C,0))</xm:f>
            <x14:dxf>
              <fill>
                <patternFill patternType="lightUp">
                  <bgColor auto="1"/>
                </patternFill>
              </fill>
            </x14:dxf>
          </x14:cfRule>
          <xm:sqref>C29:N31 E34:N34 C37:E40 C41:N45 C53:D57</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7">
    <tabColor rgb="FF00B0F0"/>
  </sheetPr>
  <dimension ref="A1:Z2158"/>
  <sheetViews>
    <sheetView zoomScaleNormal="100" workbookViewId="0">
      <pane ySplit="5" topLeftCell="A6" activePane="bottomLeft" state="frozen"/>
      <selection sqref="A1:E4"/>
      <selection pane="bottomLeft" activeCell="B2" sqref="B2:D4"/>
    </sheetView>
  </sheetViews>
  <sheetFormatPr baseColWidth="10" defaultColWidth="11.42578125" defaultRowHeight="14.25" x14ac:dyDescent="0.2"/>
  <cols>
    <col min="1" max="1" width="5.7109375" style="245" hidden="1" customWidth="1"/>
    <col min="2" max="4" width="5.7109375" style="36" customWidth="1"/>
    <col min="5" max="14" width="12.7109375" style="36" customWidth="1"/>
    <col min="15" max="15" width="5.7109375" style="36" customWidth="1"/>
    <col min="16" max="23" width="11.42578125" style="245" hidden="1" customWidth="1"/>
    <col min="24" max="24" width="11.42578125" style="244" customWidth="1"/>
    <col min="25" max="16384" width="11.42578125" style="244"/>
  </cols>
  <sheetData>
    <row r="1" spans="1:23" s="164" customFormat="1" ht="15" hidden="1" thickBot="1" x14ac:dyDescent="0.25">
      <c r="A1" s="245" t="s">
        <v>160</v>
      </c>
      <c r="B1" s="18"/>
      <c r="C1" s="18"/>
      <c r="D1" s="18"/>
      <c r="E1" s="18"/>
      <c r="F1" s="18"/>
      <c r="G1" s="18"/>
      <c r="H1" s="18"/>
      <c r="I1" s="18"/>
      <c r="J1" s="18"/>
      <c r="K1" s="18"/>
      <c r="L1" s="18"/>
      <c r="M1" s="18"/>
      <c r="N1" s="18"/>
      <c r="O1" s="18"/>
      <c r="P1" s="245" t="s">
        <v>160</v>
      </c>
      <c r="Q1" s="245" t="s">
        <v>160</v>
      </c>
      <c r="R1" s="245" t="s">
        <v>160</v>
      </c>
      <c r="S1" s="245" t="s">
        <v>160</v>
      </c>
      <c r="T1" s="245" t="s">
        <v>160</v>
      </c>
      <c r="U1" s="245" t="s">
        <v>160</v>
      </c>
      <c r="V1" s="245" t="s">
        <v>160</v>
      </c>
      <c r="W1" s="245" t="s">
        <v>160</v>
      </c>
    </row>
    <row r="2" spans="1:23" s="20" customFormat="1" ht="15" thickBot="1" x14ac:dyDescent="0.25">
      <c r="A2" s="18"/>
      <c r="B2" s="723" t="str">
        <f>Translations!$B$291</f>
        <v>F. 
Produkta LA</v>
      </c>
      <c r="C2" s="724"/>
      <c r="D2" s="725"/>
      <c r="E2" s="297" t="str">
        <f>Translations!$B$2</f>
        <v>Navigācijas josla:</v>
      </c>
      <c r="F2" s="298"/>
      <c r="G2" s="732" t="str">
        <f>Translations!$B$18</f>
        <v>Saturs</v>
      </c>
      <c r="H2" s="646"/>
      <c r="I2" s="646" t="str">
        <f>Translations!$B$19</f>
        <v>Iepriekšējā lapa</v>
      </c>
      <c r="J2" s="646"/>
      <c r="K2" s="646" t="str">
        <f>Translations!$B$3</f>
        <v>Nākamā lapa</v>
      </c>
      <c r="L2" s="646"/>
      <c r="M2" s="646"/>
      <c r="N2" s="646"/>
      <c r="O2" s="19"/>
      <c r="P2" s="23"/>
      <c r="Q2" s="21" t="s">
        <v>161</v>
      </c>
      <c r="R2" s="71" t="str">
        <f>ADDRESS(ROW($B$6),COLUMN($B$6)) &amp; ":" &amp; ADDRESS(MATCH("PRINT",$P:$P,0),COLUMN($O$6))</f>
        <v>$B$6:$O$305</v>
      </c>
      <c r="S2" s="23"/>
      <c r="T2" s="23"/>
      <c r="U2" s="23"/>
      <c r="V2" s="23"/>
      <c r="W2" s="23"/>
    </row>
    <row r="3" spans="1:23" s="20" customFormat="1" ht="13.5" thickBot="1" x14ac:dyDescent="0.25">
      <c r="A3" s="18"/>
      <c r="B3" s="726"/>
      <c r="C3" s="727"/>
      <c r="D3" s="728"/>
      <c r="E3" s="646" t="str">
        <f>Translations!$B$4</f>
        <v>Lapas sākums</v>
      </c>
      <c r="F3" s="715"/>
      <c r="G3" s="1062" t="str">
        <f>HYPERLINK("#JUMP_F"&amp;P3,IF(INDEX(CNTR_SubInstListIsProdBM,P3),"BM "&amp;P3&amp;": "&amp;INDEX(CNTR_SubInstListNames,P3),IF(CNTR_ExistSubInstEntries,"",EUconst_BM&amp;" "&amp;P3)))</f>
        <v>Līmeņatzīme 1</v>
      </c>
      <c r="H3" s="717"/>
      <c r="I3" s="717" t="str">
        <f>HYPERLINK("#JUMP_F"&amp;R3,IF(INDEX(CNTR_SubInstListIsProdBM,R3),"BM "&amp;R3&amp;": "&amp;INDEX(CNTR_SubInstListNames,R3),IF(CNTR_ExistSubInstEntries,"",EUconst_BM&amp;" "&amp;R3)))</f>
        <v>Līmeņatzīme 2</v>
      </c>
      <c r="J3" s="717"/>
      <c r="K3" s="717" t="str">
        <f>HYPERLINK("#JUMP_F"&amp;T3,IF(INDEX(CNTR_SubInstListIsProdBM,T3),"BM "&amp;T3&amp;": "&amp;INDEX(CNTR_SubInstListNames,T3),IF(CNTR_ExistSubInstEntries,"",EUconst_BM&amp;" "&amp;T3)))</f>
        <v>Līmeņatzīme 3</v>
      </c>
      <c r="L3" s="717"/>
      <c r="M3" s="717" t="str">
        <f>HYPERLINK("#JUMP_F"&amp;V3,IF(INDEX(CNTR_SubInstListIsProdBM,V3),"BM "&amp;V3&amp;": "&amp;INDEX(CNTR_SubInstListNames,V3),IF(CNTR_ExistSubInstEntries,"",EUconst_BM&amp;" "&amp;V3)))</f>
        <v>Līmeņatzīme 4</v>
      </c>
      <c r="N3" s="717"/>
      <c r="O3" s="19"/>
      <c r="P3" s="1063">
        <v>1</v>
      </c>
      <c r="Q3" s="1064"/>
      <c r="R3" s="1060">
        <v>2</v>
      </c>
      <c r="S3" s="1060"/>
      <c r="T3" s="1060">
        <v>3</v>
      </c>
      <c r="U3" s="1060"/>
      <c r="V3" s="1060">
        <v>4</v>
      </c>
      <c r="W3" s="1060"/>
    </row>
    <row r="4" spans="1:23" s="20" customFormat="1" ht="13.5" thickBot="1" x14ac:dyDescent="0.25">
      <c r="A4" s="18"/>
      <c r="B4" s="729"/>
      <c r="C4" s="730"/>
      <c r="D4" s="731"/>
      <c r="E4" s="646" t="str">
        <f>Translations!$B$5</f>
        <v>Lapas beigas</v>
      </c>
      <c r="F4" s="646"/>
      <c r="G4" s="722" t="str">
        <f>HYPERLINK("#JUMP_F"&amp;P4,IF(INDEX(CNTR_SubInstListIsProdBM,P4),"BM "&amp;P4&amp;": "&amp;INDEX(CNTR_SubInstListNames,P4),IF(CNTR_ExistSubInstEntries,"",EUconst_BM&amp;" "&amp;P4)))</f>
        <v>Līmeņatzīme 5</v>
      </c>
      <c r="H4" s="719"/>
      <c r="I4" s="719" t="str">
        <f>HYPERLINK("#JUMP_F"&amp;R4,IF(INDEX(CNTR_SubInstListIsProdBM,R4),"BM "&amp;R4&amp;": "&amp;INDEX(CNTR_SubInstListNames,R4),IF(CNTR_ExistSubInstEntries,"",EUconst_BM&amp;" "&amp;R4)))</f>
        <v>Līmeņatzīme 6</v>
      </c>
      <c r="J4" s="719"/>
      <c r="K4" s="719" t="str">
        <f>HYPERLINK("#JUMP_F"&amp;T4,IF(INDEX(CNTR_SubInstListIsProdBM,T4),"BM "&amp;T4&amp;": "&amp;INDEX(CNTR_SubInstListNames,T4),IF(CNTR_ExistSubInstEntries,"",EUconst_BM&amp;" "&amp;T4)))</f>
        <v>Līmeņatzīme 7</v>
      </c>
      <c r="L4" s="719"/>
      <c r="M4" s="718" t="str">
        <f>HYPERLINK("#JUMP_F"&amp;V4,IF(INDEX(CNTR_SubInstListIsProdBM,V4),"BM "&amp;V4&amp;": "&amp;INDEX(CNTR_SubInstListNames,V4),IF(CNTR_ExistSubInstEntries,"",EUconst_BM&amp;" "&amp;V4)))</f>
        <v>Līmeņatzīme 8</v>
      </c>
      <c r="N4" s="719"/>
      <c r="O4" s="19"/>
      <c r="P4" s="1061">
        <v>5</v>
      </c>
      <c r="Q4" s="1059"/>
      <c r="R4" s="1059">
        <v>6</v>
      </c>
      <c r="S4" s="1059"/>
      <c r="T4" s="1059">
        <v>7</v>
      </c>
      <c r="U4" s="1059"/>
      <c r="V4" s="1059">
        <v>8</v>
      </c>
      <c r="W4" s="1059"/>
    </row>
    <row r="5" spans="1:23" s="20" customFormat="1" x14ac:dyDescent="0.2">
      <c r="A5" s="18"/>
      <c r="B5" s="299"/>
      <c r="C5" s="299"/>
      <c r="D5" s="299"/>
      <c r="E5" s="498"/>
      <c r="F5" s="498"/>
      <c r="G5" s="719" t="str">
        <f>HYPERLINK("#JUMP_F"&amp;P5,IF(INDEX(CNTR_SubInstListIsProdBM,P5),"BM "&amp;P5&amp;": "&amp;INDEX(CNTR_SubInstListNames,P5),IF(CNTR_ExistSubInstEntries,"",EUconst_BM&amp;" "&amp;P5)))</f>
        <v>Līmeņatzīme 9</v>
      </c>
      <c r="H5" s="719"/>
      <c r="I5" s="719" t="str">
        <f>HYPERLINK("#JUMP_F"&amp;R5,IF(INDEX(CNTR_SubInstListIsProdBM,R5),"BM "&amp;R5&amp;": "&amp;INDEX(CNTR_SubInstListNames,R5),IF(CNTR_ExistSubInstEntries,"",EUconst_BM&amp;" "&amp;R5)))</f>
        <v>Līmeņatzīme 10</v>
      </c>
      <c r="J5" s="719"/>
      <c r="K5" s="1058"/>
      <c r="L5" s="1058"/>
      <c r="M5" s="1058"/>
      <c r="N5" s="1058"/>
      <c r="O5" s="19"/>
      <c r="P5" s="1059">
        <v>9</v>
      </c>
      <c r="Q5" s="1059"/>
      <c r="R5" s="1057">
        <v>10</v>
      </c>
      <c r="S5" s="1055"/>
      <c r="T5" s="1057"/>
      <c r="U5" s="1055"/>
      <c r="V5" s="1055"/>
      <c r="W5" s="1055"/>
    </row>
    <row r="7" spans="1:23" ht="18" x14ac:dyDescent="0.2">
      <c r="C7" s="2" t="s">
        <v>300</v>
      </c>
      <c r="D7" s="720" t="str">
        <f>Translations!$B$292</f>
        <v>Lapa “ProductBM” — APAKŠIEKĀRTU DATI, KAS SAISTĪTI AR PRODUKTA LĪMEŅATZĪMĒM</v>
      </c>
      <c r="E7" s="720"/>
      <c r="F7" s="720"/>
      <c r="G7" s="720"/>
      <c r="H7" s="720"/>
      <c r="I7" s="720"/>
      <c r="J7" s="720"/>
      <c r="K7" s="720"/>
      <c r="L7" s="720"/>
      <c r="M7" s="720"/>
      <c r="N7" s="720"/>
    </row>
    <row r="8" spans="1:23" s="20" customFormat="1" ht="5.0999999999999996" customHeight="1" x14ac:dyDescent="0.25">
      <c r="A8" s="18"/>
      <c r="B8" s="194"/>
      <c r="C8" s="194"/>
      <c r="D8" s="194"/>
      <c r="E8" s="194"/>
      <c r="F8" s="194"/>
      <c r="G8" s="194"/>
      <c r="H8" s="194"/>
      <c r="I8" s="194"/>
      <c r="J8" s="194"/>
      <c r="K8" s="194"/>
      <c r="L8" s="194"/>
      <c r="M8" s="19"/>
      <c r="N8" s="19"/>
      <c r="O8" s="36"/>
      <c r="P8" s="310"/>
      <c r="Q8" s="310"/>
      <c r="R8" s="310"/>
      <c r="S8" s="310"/>
      <c r="T8" s="310"/>
      <c r="U8" s="310"/>
      <c r="V8" s="310"/>
      <c r="W8" s="310"/>
    </row>
    <row r="9" spans="1:23" s="20" customFormat="1" ht="15" customHeight="1" x14ac:dyDescent="0.25">
      <c r="A9" s="18"/>
      <c r="B9" s="194"/>
      <c r="C9" s="194"/>
      <c r="D9" s="194"/>
      <c r="E9" s="1065" t="str">
        <f>Translations!$B$293</f>
        <v>Navigācijas joslā lapas augšā ir tikai saites uz apakšiekārtām, kas uzskaitītas C lapas I sadaļā.</v>
      </c>
      <c r="F9" s="1065"/>
      <c r="G9" s="1065"/>
      <c r="H9" s="1065"/>
      <c r="I9" s="1065"/>
      <c r="J9" s="1065"/>
      <c r="K9" s="1065"/>
      <c r="L9" s="1065"/>
      <c r="M9" s="1065"/>
      <c r="N9" s="19"/>
      <c r="O9" s="36"/>
      <c r="P9" s="310"/>
      <c r="Q9" s="310"/>
      <c r="R9" s="310"/>
      <c r="S9" s="310"/>
      <c r="T9" s="310"/>
      <c r="U9" s="310"/>
      <c r="V9" s="310"/>
      <c r="W9" s="310"/>
    </row>
    <row r="10" spans="1:23" x14ac:dyDescent="0.2">
      <c r="D10" s="1056"/>
      <c r="E10" s="1056"/>
      <c r="F10" s="1056"/>
      <c r="G10" s="1056"/>
      <c r="H10" s="1056"/>
      <c r="I10" s="1056"/>
      <c r="J10" s="1056"/>
      <c r="K10" s="1056"/>
      <c r="L10" s="1056"/>
      <c r="M10" s="1056"/>
      <c r="N10" s="1056"/>
    </row>
    <row r="11" spans="1:23" ht="16.5" customHeight="1" x14ac:dyDescent="0.2">
      <c r="C11" s="721" t="str">
        <f>Translations!$B$235</f>
        <v>Šīs lapas ievaddaļa</v>
      </c>
      <c r="D11" s="721"/>
      <c r="E11" s="721"/>
      <c r="F11" s="721"/>
      <c r="G11" s="721"/>
      <c r="H11" s="721"/>
      <c r="I11" s="721"/>
      <c r="J11" s="721"/>
      <c r="K11" s="721"/>
      <c r="L11" s="721"/>
      <c r="M11" s="721"/>
      <c r="N11" s="721"/>
    </row>
    <row r="12" spans="1:23" ht="5.0999999999999996" customHeight="1" thickBot="1" x14ac:dyDescent="0.25"/>
    <row r="13" spans="1:23" ht="5.0999999999999996" customHeight="1" x14ac:dyDescent="0.2">
      <c r="C13" s="208"/>
      <c r="D13" s="209"/>
      <c r="E13" s="209"/>
      <c r="F13" s="209"/>
      <c r="G13" s="209"/>
      <c r="H13" s="209"/>
      <c r="I13" s="209"/>
      <c r="J13" s="209"/>
      <c r="K13" s="209"/>
      <c r="L13" s="209"/>
      <c r="M13" s="209"/>
      <c r="N13" s="210"/>
    </row>
    <row r="14" spans="1:23" ht="12.75" customHeight="1" x14ac:dyDescent="0.2">
      <c r="C14" s="211"/>
      <c r="D14" s="930" t="str">
        <f>Translations!$B$236</f>
        <v>Visos aprakstos par metodēm, kas nākamajās iedaļās izmantotas monitorējamo un ziņojamo parametru kvantificēšanai, attiecīgā gadījumā norāda</v>
      </c>
      <c r="E14" s="930"/>
      <c r="F14" s="930"/>
      <c r="G14" s="930"/>
      <c r="H14" s="930"/>
      <c r="I14" s="930"/>
      <c r="J14" s="930"/>
      <c r="K14" s="930"/>
      <c r="L14" s="930"/>
      <c r="M14" s="930"/>
      <c r="N14" s="931"/>
    </row>
    <row r="15" spans="1:23" ht="12.75" customHeight="1" x14ac:dyDescent="0.2">
      <c r="C15" s="211"/>
      <c r="D15" s="212" t="s">
        <v>139</v>
      </c>
      <c r="E15" s="932" t="str">
        <f>Translations!$B$237</f>
        <v>aprēķinu soļus,</v>
      </c>
      <c r="F15" s="932"/>
      <c r="G15" s="932"/>
      <c r="H15" s="932"/>
      <c r="I15" s="932"/>
      <c r="J15" s="932"/>
      <c r="K15" s="932"/>
      <c r="L15" s="932"/>
      <c r="M15" s="932"/>
      <c r="N15" s="933"/>
    </row>
    <row r="16" spans="1:23" ht="12.75" customHeight="1" x14ac:dyDescent="0.2">
      <c r="C16" s="211"/>
      <c r="D16" s="212" t="s">
        <v>139</v>
      </c>
      <c r="E16" s="932" t="str">
        <f>Translations!$B$238</f>
        <v xml:space="preserve">datu avotus, </v>
      </c>
      <c r="F16" s="932"/>
      <c r="G16" s="932"/>
      <c r="H16" s="932"/>
      <c r="I16" s="932"/>
      <c r="J16" s="932"/>
      <c r="K16" s="932"/>
      <c r="L16" s="932"/>
      <c r="M16" s="932"/>
      <c r="N16" s="933"/>
    </row>
    <row r="17" spans="1:23" ht="12.75" customHeight="1" x14ac:dyDescent="0.2">
      <c r="C17" s="211"/>
      <c r="D17" s="212" t="s">
        <v>139</v>
      </c>
      <c r="E17" s="932" t="str">
        <f>Translations!$B$239</f>
        <v xml:space="preserve">aprēķinu formulas, </v>
      </c>
      <c r="F17" s="932"/>
      <c r="G17" s="932"/>
      <c r="H17" s="932"/>
      <c r="I17" s="932"/>
      <c r="J17" s="932"/>
      <c r="K17" s="932"/>
      <c r="L17" s="932"/>
      <c r="M17" s="932"/>
      <c r="N17" s="933"/>
    </row>
    <row r="18" spans="1:23" ht="12.75" customHeight="1" x14ac:dyDescent="0.2">
      <c r="C18" s="211"/>
      <c r="D18" s="212" t="s">
        <v>139</v>
      </c>
      <c r="E18" s="932" t="str">
        <f>Translations!$B$240</f>
        <v xml:space="preserve">relevantos aprēķinu koeficientus ar mērvienībām, </v>
      </c>
      <c r="F18" s="932"/>
      <c r="G18" s="932"/>
      <c r="H18" s="932"/>
      <c r="I18" s="932"/>
      <c r="J18" s="932"/>
      <c r="K18" s="932"/>
      <c r="L18" s="932"/>
      <c r="M18" s="932"/>
      <c r="N18" s="933"/>
    </row>
    <row r="19" spans="1:23" ht="12.75" customHeight="1" x14ac:dyDescent="0.2">
      <c r="C19" s="211"/>
      <c r="D19" s="212" t="s">
        <v>139</v>
      </c>
      <c r="E19" s="932" t="str">
        <f>Translations!$B$241</f>
        <v xml:space="preserve">apstiprinošo datu horizontālas un vertikālas pārbaudes, </v>
      </c>
      <c r="F19" s="932"/>
      <c r="G19" s="932"/>
      <c r="H19" s="932"/>
      <c r="I19" s="932"/>
      <c r="J19" s="932"/>
      <c r="K19" s="932"/>
      <c r="L19" s="932"/>
      <c r="M19" s="932"/>
      <c r="N19" s="933"/>
    </row>
    <row r="20" spans="1:23" ht="12.75" customHeight="1" x14ac:dyDescent="0.2">
      <c r="C20" s="211"/>
      <c r="D20" s="212" t="s">
        <v>139</v>
      </c>
      <c r="E20" s="932" t="str">
        <f>Translations!$B$242</f>
        <v>paraugošanas plānu pamatā esošās procedūras,</v>
      </c>
      <c r="F20" s="932"/>
      <c r="G20" s="932"/>
      <c r="H20" s="932"/>
      <c r="I20" s="932"/>
      <c r="J20" s="932"/>
      <c r="K20" s="932"/>
      <c r="L20" s="932"/>
      <c r="M20" s="932"/>
      <c r="N20" s="933"/>
    </row>
    <row r="21" spans="1:23" ht="12.75" customHeight="1" x14ac:dyDescent="0.2">
      <c r="C21" s="211"/>
      <c r="D21" s="212" t="s">
        <v>139</v>
      </c>
      <c r="E21" s="932" t="str">
        <f>Translations!$B$243</f>
        <v>izmantoto mēraprīkojumu ar atsauci uz relevanto diagrammu un aprakstu, kā tie uzstādīti un uzturēti,</v>
      </c>
      <c r="F21" s="932"/>
      <c r="G21" s="932"/>
      <c r="H21" s="932"/>
      <c r="I21" s="932"/>
      <c r="J21" s="932"/>
      <c r="K21" s="932"/>
      <c r="L21" s="932"/>
      <c r="M21" s="932"/>
      <c r="N21" s="933"/>
    </row>
    <row r="22" spans="1:23" ht="12.75" customHeight="1" x14ac:dyDescent="0.2">
      <c r="C22" s="211"/>
      <c r="D22" s="212" t="s">
        <v>139</v>
      </c>
      <c r="E22" s="932" t="str">
        <f>Translations!$B$244</f>
        <v>to laboratoriju sarakstu, kas veic relevantās analītiskās procedūras.</v>
      </c>
      <c r="F22" s="932"/>
      <c r="G22" s="932"/>
      <c r="H22" s="932"/>
      <c r="I22" s="932"/>
      <c r="J22" s="932"/>
      <c r="K22" s="932"/>
      <c r="L22" s="932"/>
      <c r="M22" s="932"/>
      <c r="N22" s="933"/>
    </row>
    <row r="23" spans="1:23" ht="5.0999999999999996" customHeight="1" x14ac:dyDescent="0.2">
      <c r="C23" s="211"/>
      <c r="D23" s="250"/>
      <c r="E23" s="213"/>
      <c r="F23" s="213"/>
      <c r="G23" s="213"/>
      <c r="H23" s="213"/>
      <c r="I23" s="213"/>
      <c r="J23" s="213"/>
      <c r="K23" s="213"/>
      <c r="L23" s="213"/>
      <c r="M23" s="213"/>
      <c r="N23" s="214"/>
    </row>
    <row r="24" spans="1:23" ht="12.75" customHeight="1" x14ac:dyDescent="0.2">
      <c r="C24" s="211"/>
      <c r="D24" s="930" t="str">
        <f>Translations!$B$245</f>
        <v>Attiecīgā gadījumā aprakstam jāietver vienkāršotā nenoteiktības novērtējuma rezultāts saskaņā ar 7. panta 2. punktu.</v>
      </c>
      <c r="E24" s="930"/>
      <c r="F24" s="930"/>
      <c r="G24" s="930"/>
      <c r="H24" s="930"/>
      <c r="I24" s="930"/>
      <c r="J24" s="930"/>
      <c r="K24" s="930"/>
      <c r="L24" s="930"/>
      <c r="M24" s="930"/>
      <c r="N24" s="931"/>
    </row>
    <row r="25" spans="1:23" ht="12.75" customHeight="1" x14ac:dyDescent="0.2">
      <c r="C25" s="211"/>
      <c r="D25" s="930" t="str">
        <f>Translations!$B$246</f>
        <v>Plānā pie katras relevantās aprēķinu formulas ietver vienu piemēru ar reāliem datiem.</v>
      </c>
      <c r="E25" s="930"/>
      <c r="F25" s="930"/>
      <c r="G25" s="930"/>
      <c r="H25" s="930"/>
      <c r="I25" s="930"/>
      <c r="J25" s="930"/>
      <c r="K25" s="930"/>
      <c r="L25" s="930"/>
      <c r="M25" s="930"/>
      <c r="N25" s="931"/>
    </row>
    <row r="26" spans="1:23" ht="5.0999999999999996" customHeight="1" thickBot="1" x14ac:dyDescent="0.25">
      <c r="C26" s="215"/>
      <c r="D26" s="216"/>
      <c r="E26" s="216"/>
      <c r="F26" s="216"/>
      <c r="G26" s="216"/>
      <c r="H26" s="216"/>
      <c r="I26" s="216"/>
      <c r="J26" s="216"/>
      <c r="K26" s="216"/>
      <c r="L26" s="216"/>
      <c r="M26" s="216"/>
      <c r="N26" s="217"/>
    </row>
    <row r="27" spans="1:23" s="20" customFormat="1" ht="12.75" x14ac:dyDescent="0.2">
      <c r="A27" s="18"/>
      <c r="B27" s="36"/>
      <c r="C27" s="36"/>
      <c r="D27" s="36"/>
      <c r="E27" s="36"/>
      <c r="F27" s="36"/>
      <c r="G27" s="36"/>
      <c r="H27" s="36"/>
      <c r="I27" s="36"/>
      <c r="J27" s="36"/>
      <c r="K27" s="36"/>
      <c r="L27" s="36"/>
      <c r="M27" s="36"/>
      <c r="N27" s="36"/>
      <c r="O27" s="36"/>
      <c r="P27" s="22"/>
      <c r="Q27" s="22"/>
      <c r="R27" s="23"/>
      <c r="S27" s="23"/>
      <c r="T27" s="22"/>
      <c r="U27" s="22"/>
      <c r="V27" s="22"/>
      <c r="W27" s="22"/>
    </row>
    <row r="28" spans="1:23" ht="16.5" customHeight="1" x14ac:dyDescent="0.2">
      <c r="C28" s="242" t="s">
        <v>25</v>
      </c>
      <c r="D28" s="842" t="str">
        <f>Translations!$B$294</f>
        <v>Produkta LA apakšiekārtas</v>
      </c>
      <c r="E28" s="842"/>
      <c r="F28" s="842"/>
      <c r="G28" s="842"/>
      <c r="H28" s="842"/>
      <c r="I28" s="842"/>
      <c r="J28" s="842"/>
      <c r="K28" s="842"/>
      <c r="L28" s="842"/>
      <c r="M28" s="842"/>
      <c r="N28" s="842"/>
    </row>
    <row r="29" spans="1:23" s="20" customFormat="1" ht="5.0999999999999996" customHeight="1" thickBot="1" x14ac:dyDescent="0.25">
      <c r="A29" s="18"/>
      <c r="B29" s="36"/>
      <c r="C29" s="163"/>
      <c r="D29" s="163"/>
      <c r="E29" s="163"/>
      <c r="F29" s="163"/>
      <c r="G29" s="163"/>
      <c r="H29" s="163"/>
      <c r="I29" s="163"/>
      <c r="J29" s="163"/>
      <c r="K29" s="163"/>
      <c r="L29" s="163"/>
      <c r="M29" s="163"/>
      <c r="N29" s="163"/>
      <c r="O29" s="36"/>
      <c r="P29" s="22"/>
      <c r="Q29" s="22"/>
      <c r="R29" s="23"/>
      <c r="S29" s="23"/>
      <c r="T29" s="22"/>
      <c r="U29" s="22"/>
      <c r="V29" s="22"/>
      <c r="W29" s="22"/>
    </row>
    <row r="30" spans="1:23" s="241" customFormat="1" ht="15" customHeight="1" thickBot="1" x14ac:dyDescent="0.25">
      <c r="A30" s="240"/>
      <c r="B30" s="168"/>
      <c r="C30" s="239">
        <v>1</v>
      </c>
      <c r="D30" s="1008" t="str">
        <f>Translations!$B$295</f>
        <v>Apakšiekārta ar produkta līmeņatzīmi:</v>
      </c>
      <c r="E30" s="1009"/>
      <c r="F30" s="1009"/>
      <c r="G30" s="1009"/>
      <c r="H30" s="1009"/>
      <c r="I30" s="1010" t="str">
        <f>IF(INDEX(CNTR_SubInstListIsProdBM,$C30),INDEX(CNTR_SubInstListNames,$C30),"")</f>
        <v/>
      </c>
      <c r="J30" s="1011"/>
      <c r="K30" s="1011"/>
      <c r="L30" s="1011"/>
      <c r="M30" s="1011"/>
      <c r="N30" s="1012"/>
      <c r="O30" s="36"/>
      <c r="P30" s="373">
        <v>1</v>
      </c>
      <c r="Q30" s="245"/>
      <c r="R30" s="262"/>
      <c r="S30" s="262"/>
      <c r="T30" s="262"/>
      <c r="U30" s="240"/>
      <c r="V30" s="355" t="s">
        <v>318</v>
      </c>
      <c r="W30" s="356" t="b">
        <f>AND(CNTR_ExistSubInstEntries,I30="")</f>
        <v>0</v>
      </c>
    </row>
    <row r="31" spans="1:23" ht="12.75" customHeight="1" thickBot="1" x14ac:dyDescent="0.25">
      <c r="C31" s="236"/>
      <c r="D31" s="237"/>
      <c r="E31" s="1013" t="str">
        <f>Translations!$B$296</f>
        <v>Produkta līmeņatzīmes apakšiekārtas nosaukums parādās automātiski saskaņā ar lapā "C_InstallationDescription" ievadītajiem datiem.</v>
      </c>
      <c r="F31" s="1014"/>
      <c r="G31" s="1014"/>
      <c r="H31" s="1014"/>
      <c r="I31" s="1014"/>
      <c r="J31" s="1014"/>
      <c r="K31" s="1014"/>
      <c r="L31" s="1014"/>
      <c r="M31" s="1014"/>
      <c r="N31" s="1015"/>
    </row>
    <row r="32" spans="1:23" ht="5.0999999999999996" customHeight="1" x14ac:dyDescent="0.2">
      <c r="C32" s="224"/>
      <c r="N32" s="225"/>
    </row>
    <row r="33" spans="1:23" ht="12.75" customHeight="1" x14ac:dyDescent="0.2">
      <c r="C33" s="224"/>
      <c r="D33" s="16" t="s">
        <v>26</v>
      </c>
      <c r="E33" s="801" t="str">
        <f>Translations!$B$297</f>
        <v>Apakšiekārtas sistēmas robežas</v>
      </c>
      <c r="F33" s="801"/>
      <c r="G33" s="801"/>
      <c r="H33" s="801"/>
      <c r="I33" s="801"/>
      <c r="J33" s="801"/>
      <c r="K33" s="801"/>
      <c r="L33" s="801"/>
      <c r="M33" s="801"/>
      <c r="N33" s="1016"/>
    </row>
    <row r="34" spans="1:23" ht="5.0999999999999996" customHeight="1" x14ac:dyDescent="0.2">
      <c r="C34" s="224"/>
      <c r="N34" s="225"/>
    </row>
    <row r="35" spans="1:23" ht="12.75" customHeight="1" x14ac:dyDescent="0.2">
      <c r="C35" s="224"/>
      <c r="D35" s="25" t="s">
        <v>32</v>
      </c>
      <c r="E35" s="917" t="str">
        <f>Translations!$B$249</f>
        <v>Informācija par izmantoto metodiku</v>
      </c>
      <c r="F35" s="917"/>
      <c r="G35" s="917"/>
      <c r="H35" s="917"/>
      <c r="I35" s="917"/>
      <c r="J35" s="917"/>
      <c r="K35" s="917"/>
      <c r="L35" s="917"/>
      <c r="M35" s="917"/>
      <c r="N35" s="1023"/>
    </row>
    <row r="36" spans="1:23" ht="12.75" customHeight="1" x14ac:dyDescent="0.2">
      <c r="C36" s="224"/>
      <c r="D36" s="25"/>
      <c r="E36" s="768" t="str">
        <f>Translations!$B$298</f>
        <v>Kā prasīts FAR VI pielikuma 2. punkta b) apakšpunktā, aprakstiet šīs apakšiekārtas sistēmas robežas, aptverot šādus aspektus:</v>
      </c>
      <c r="F36" s="768"/>
      <c r="G36" s="768"/>
      <c r="H36" s="768"/>
      <c r="I36" s="768"/>
      <c r="J36" s="768"/>
      <c r="K36" s="768"/>
      <c r="L36" s="768"/>
      <c r="M36" s="768"/>
      <c r="N36" s="1047"/>
    </row>
    <row r="37" spans="1:23" ht="12.75" customHeight="1" x14ac:dyDescent="0.2">
      <c r="C37" s="224"/>
      <c r="D37" s="25"/>
      <c r="E37" s="37" t="s">
        <v>139</v>
      </c>
      <c r="F37" s="913" t="str">
        <f>Translations!$B$299</f>
        <v xml:space="preserve">kādi tehniskie bloki tajās ietilpst; </v>
      </c>
      <c r="G37" s="916"/>
      <c r="H37" s="916"/>
      <c r="I37" s="916"/>
      <c r="J37" s="916"/>
      <c r="K37" s="916"/>
      <c r="L37" s="916"/>
      <c r="M37" s="916"/>
      <c r="N37" s="1001"/>
    </row>
    <row r="38" spans="1:23" ht="12.75" customHeight="1" x14ac:dyDescent="0.2">
      <c r="C38" s="224"/>
      <c r="D38" s="25"/>
      <c r="E38" s="37" t="s">
        <v>139</v>
      </c>
      <c r="F38" s="913" t="str">
        <f>Translations!$B$300</f>
        <v xml:space="preserve">kādi procesi tajās tiek veikti; </v>
      </c>
      <c r="G38" s="916"/>
      <c r="H38" s="916"/>
      <c r="I38" s="916"/>
      <c r="J38" s="916"/>
      <c r="K38" s="916"/>
      <c r="L38" s="916"/>
      <c r="M38" s="916"/>
      <c r="N38" s="1001"/>
    </row>
    <row r="39" spans="1:23" ht="12.75" customHeight="1" x14ac:dyDescent="0.2">
      <c r="C39" s="224"/>
      <c r="D39" s="25"/>
      <c r="E39" s="37" t="s">
        <v>139</v>
      </c>
      <c r="F39" s="913" t="str">
        <f>Translations!$B$301</f>
        <v>kādi ielaides materiāli un kurināmie ir attiecināti uz kuru apakšiekārtu un</v>
      </c>
      <c r="G39" s="916"/>
      <c r="H39" s="916"/>
      <c r="I39" s="916"/>
      <c r="J39" s="916"/>
      <c r="K39" s="916"/>
      <c r="L39" s="916"/>
      <c r="M39" s="916"/>
      <c r="N39" s="1001"/>
    </row>
    <row r="40" spans="1:23" ht="12.75" customHeight="1" x14ac:dyDescent="0.2">
      <c r="C40" s="224"/>
      <c r="D40" s="25"/>
      <c r="E40" s="37" t="s">
        <v>139</v>
      </c>
      <c r="F40" s="913" t="str">
        <f>Translations!$B$302</f>
        <v>kādi produkti un izlaide ir attiecināti uz kuru apakšiekārtu.</v>
      </c>
      <c r="G40" s="916"/>
      <c r="H40" s="916"/>
      <c r="I40" s="916"/>
      <c r="J40" s="916"/>
      <c r="K40" s="916"/>
      <c r="L40" s="916"/>
      <c r="M40" s="916"/>
      <c r="N40" s="1001"/>
    </row>
    <row r="41" spans="1:23" ht="25.5" customHeight="1" x14ac:dyDescent="0.2">
      <c r="C41" s="224"/>
      <c r="D41" s="25"/>
      <c r="E41" s="768" t="str">
        <f>Translations!$B$303</f>
        <v>Aprakstiet arī jebkādu tādu starpproduktu importu vai eksportu, uz kuriem attiecas produkta līmeņatzīmes (FAR IV pielikuma 1.6. iedaļa un 3.2. iedaļas l) punkts) un attiecīgos daudzumus kvantificējiet.</v>
      </c>
      <c r="F41" s="768"/>
      <c r="G41" s="768"/>
      <c r="H41" s="768"/>
      <c r="I41" s="768"/>
      <c r="J41" s="768"/>
      <c r="K41" s="768"/>
      <c r="L41" s="768"/>
      <c r="M41" s="768"/>
      <c r="N41" s="1047"/>
    </row>
    <row r="42" spans="1:23" s="309" customFormat="1" ht="12.75" customHeight="1" x14ac:dyDescent="0.25">
      <c r="A42" s="308"/>
      <c r="B42" s="16"/>
      <c r="C42" s="306"/>
      <c r="D42" s="307"/>
      <c r="E42" s="840" t="str">
        <f>Translations!$B$304</f>
        <v>Ja šī informācija jau pietiekami detalizēti sniegta C lapas II sadaļā, vienkārši sniedziet atsauci uz šo sadaļu un pārejiet pie nākamajiem punktiem.</v>
      </c>
      <c r="F42" s="840"/>
      <c r="G42" s="840"/>
      <c r="H42" s="840"/>
      <c r="I42" s="840"/>
      <c r="J42" s="840"/>
      <c r="K42" s="840"/>
      <c r="L42" s="840"/>
      <c r="M42" s="840"/>
      <c r="N42" s="1044"/>
      <c r="O42" s="36"/>
      <c r="P42" s="308"/>
      <c r="Q42" s="308"/>
      <c r="R42" s="308"/>
      <c r="S42" s="308"/>
      <c r="T42" s="308"/>
      <c r="U42" s="308"/>
      <c r="V42" s="308"/>
      <c r="W42" s="308"/>
    </row>
    <row r="43" spans="1:23" ht="50.1" customHeight="1" x14ac:dyDescent="0.2">
      <c r="C43" s="224"/>
      <c r="D43" s="25"/>
      <c r="E43" s="1027"/>
      <c r="F43" s="1028"/>
      <c r="G43" s="1028"/>
      <c r="H43" s="1028"/>
      <c r="I43" s="1028"/>
      <c r="J43" s="1028"/>
      <c r="K43" s="1028"/>
      <c r="L43" s="1028"/>
      <c r="M43" s="1028"/>
      <c r="N43" s="1029"/>
    </row>
    <row r="44" spans="1:23" ht="5.0999999999999996" customHeight="1" x14ac:dyDescent="0.2">
      <c r="C44" s="224"/>
      <c r="D44" s="25"/>
      <c r="N44" s="225"/>
    </row>
    <row r="45" spans="1:23" ht="12.75" customHeight="1" x14ac:dyDescent="0.2">
      <c r="C45" s="224"/>
      <c r="D45" s="25" t="s">
        <v>33</v>
      </c>
      <c r="E45" s="1030" t="str">
        <f>Translations!$B$210</f>
        <v>Atsauce uz ārējām datnēm (attiecīgā gadījumā)</v>
      </c>
      <c r="F45" s="1030"/>
      <c r="G45" s="1030"/>
      <c r="H45" s="1030"/>
      <c r="I45" s="1030"/>
      <c r="J45" s="1031"/>
      <c r="K45" s="900"/>
      <c r="L45" s="900"/>
      <c r="M45" s="900"/>
      <c r="N45" s="900"/>
    </row>
    <row r="46" spans="1:23" ht="5.0999999999999996" customHeight="1" x14ac:dyDescent="0.2">
      <c r="C46" s="224"/>
      <c r="D46" s="25"/>
      <c r="N46" s="225"/>
    </row>
    <row r="47" spans="1:23" ht="12.75" customHeight="1" x14ac:dyDescent="0.2">
      <c r="C47" s="224"/>
      <c r="D47" s="25" t="s">
        <v>34</v>
      </c>
      <c r="E47" s="1030" t="str">
        <f>Translations!$B$305</f>
        <v>Atsauce uz atsevišķu detalizētu plūsmas diagrammu (attiecīgā gadījumā)</v>
      </c>
      <c r="F47" s="1030"/>
      <c r="G47" s="1030"/>
      <c r="H47" s="1030"/>
      <c r="I47" s="1030"/>
      <c r="J47" s="1031"/>
      <c r="K47" s="900"/>
      <c r="L47" s="900"/>
      <c r="M47" s="900"/>
      <c r="N47" s="900"/>
    </row>
    <row r="48" spans="1:23" ht="12.75" customHeight="1" x14ac:dyDescent="0.2">
      <c r="C48" s="224"/>
      <c r="D48" s="25"/>
      <c r="E48" s="768" t="str">
        <f>Translations!$B$306</f>
        <v>Ja apakšiekārta ir sarežģītāka, sniedziet detalizētu plūsmas diagrammu, ja tāda jau nav iekļauta i. apakšpunktā.</v>
      </c>
      <c r="F48" s="768"/>
      <c r="G48" s="768"/>
      <c r="H48" s="768"/>
      <c r="I48" s="768"/>
      <c r="J48" s="768"/>
      <c r="K48" s="768"/>
      <c r="L48" s="768"/>
      <c r="M48" s="768"/>
      <c r="N48" s="1047"/>
    </row>
    <row r="49" spans="1:23" ht="5.0999999999999996" customHeight="1" x14ac:dyDescent="0.2">
      <c r="C49" s="228"/>
      <c r="D49" s="229"/>
      <c r="E49" s="230"/>
      <c r="F49" s="230"/>
      <c r="G49" s="230"/>
      <c r="H49" s="230"/>
      <c r="I49" s="230"/>
      <c r="J49" s="230"/>
      <c r="K49" s="230"/>
      <c r="L49" s="230"/>
      <c r="M49" s="230"/>
      <c r="N49" s="231"/>
    </row>
    <row r="50" spans="1:23" ht="5.0999999999999996" customHeight="1" x14ac:dyDescent="0.2">
      <c r="C50" s="224"/>
      <c r="D50" s="25"/>
      <c r="N50" s="225"/>
    </row>
    <row r="51" spans="1:23" ht="12.75" customHeight="1" x14ac:dyDescent="0.2">
      <c r="C51" s="224"/>
      <c r="D51" s="16" t="s">
        <v>27</v>
      </c>
      <c r="E51" s="801" t="str">
        <f>Translations!$B$307</f>
        <v>Ikgadējo ražošanas (= darbības) līmeņu noteikšanas metode</v>
      </c>
      <c r="F51" s="801"/>
      <c r="G51" s="801"/>
      <c r="H51" s="801"/>
      <c r="I51" s="801"/>
      <c r="J51" s="801"/>
      <c r="K51" s="801"/>
      <c r="L51" s="801"/>
      <c r="M51" s="801"/>
      <c r="N51" s="1016"/>
    </row>
    <row r="52" spans="1:23" ht="5.0999999999999996" customHeight="1" x14ac:dyDescent="0.2">
      <c r="C52" s="224"/>
      <c r="D52" s="16"/>
      <c r="E52" s="25"/>
      <c r="F52" s="25"/>
      <c r="G52" s="25"/>
      <c r="H52" s="25"/>
      <c r="I52" s="25"/>
      <c r="J52" s="25"/>
      <c r="K52" s="25"/>
      <c r="L52" s="25"/>
      <c r="M52" s="25"/>
      <c r="N52" s="530"/>
    </row>
    <row r="53" spans="1:23" ht="12.75" customHeight="1" x14ac:dyDescent="0.2">
      <c r="C53" s="224"/>
      <c r="D53" s="25" t="s">
        <v>32</v>
      </c>
      <c r="E53" s="917" t="str">
        <f>Translations!$B$249</f>
        <v>Informācija par izmantoto metodiku</v>
      </c>
      <c r="F53" s="917"/>
      <c r="G53" s="917"/>
      <c r="H53" s="917"/>
      <c r="I53" s="917"/>
      <c r="J53" s="917"/>
      <c r="K53" s="917"/>
      <c r="L53" s="917"/>
      <c r="M53" s="917"/>
      <c r="N53" s="1023"/>
    </row>
    <row r="54" spans="1:23" ht="12.75" customHeight="1" x14ac:dyDescent="0.2">
      <c r="C54" s="224"/>
      <c r="D54" s="16"/>
      <c r="E54" s="840" t="str">
        <f>Translations!$B$308</f>
        <v>Tieši VĪP datu vākšanas vajadzībām šai sadaļai vajadzētu aptvert visus datus, kas iekļauti bāzlīnijas datu vākšanas veidnes F lapas a) punktā.</v>
      </c>
      <c r="F54" s="919"/>
      <c r="G54" s="919"/>
      <c r="H54" s="919"/>
      <c r="I54" s="919"/>
      <c r="J54" s="919"/>
      <c r="K54" s="919"/>
      <c r="L54" s="919"/>
      <c r="M54" s="919"/>
      <c r="N54" s="1053"/>
    </row>
    <row r="55" spans="1:23" ht="12.75" customHeight="1" x14ac:dyDescent="0.2">
      <c r="C55" s="224"/>
      <c r="D55" s="25"/>
      <c r="E55" s="768" t="str">
        <f>Translations!$B$250</f>
        <v>Šeit izvēlieties</v>
      </c>
      <c r="F55" s="769"/>
      <c r="G55" s="769"/>
      <c r="H55" s="769"/>
      <c r="I55" s="769"/>
      <c r="J55" s="769"/>
      <c r="K55" s="769"/>
      <c r="L55" s="769"/>
      <c r="M55" s="769"/>
      <c r="N55" s="1042"/>
    </row>
    <row r="56" spans="1:23" ht="12.75" customHeight="1" x14ac:dyDescent="0.2">
      <c r="C56" s="224"/>
      <c r="D56" s="25"/>
      <c r="E56" s="37" t="s">
        <v>139</v>
      </c>
      <c r="F56" s="913" t="str">
        <f>Translations!$B$251</f>
        <v>daudzumiem izmantoto datu avotu saskaņā ar FAR VII pielikuma 4.4. iedaļu,</v>
      </c>
      <c r="G56" s="916"/>
      <c r="H56" s="916"/>
      <c r="I56" s="916"/>
      <c r="J56" s="916"/>
      <c r="K56" s="916"/>
      <c r="L56" s="916"/>
      <c r="M56" s="916"/>
      <c r="N56" s="1001"/>
    </row>
    <row r="57" spans="1:23" ht="25.5" customHeight="1" x14ac:dyDescent="0.2">
      <c r="C57" s="224"/>
      <c r="D57" s="25"/>
      <c r="E57" s="37"/>
      <c r="F57" s="913" t="str">
        <f>Translations!$B$253</f>
        <v>Tā kā var būt vairāk nekā viens datu avots, veidnē var norādīt līdz trīs avotiem. Ja izmantoti vēl citi avoti, norādiet trīs galvenos avotus un citas ziņas sniedziet metodikas aprakstā.</v>
      </c>
      <c r="G57" s="916"/>
      <c r="H57" s="916"/>
      <c r="I57" s="916"/>
      <c r="J57" s="916"/>
      <c r="K57" s="916"/>
      <c r="L57" s="916"/>
      <c r="M57" s="916"/>
      <c r="N57" s="1001"/>
    </row>
    <row r="58" spans="1:23" ht="12.75" customHeight="1" x14ac:dyDescent="0.2">
      <c r="C58" s="224"/>
      <c r="D58" s="25"/>
      <c r="E58" s="37" t="s">
        <v>139</v>
      </c>
      <c r="F58" s="913" t="str">
        <f>Translations!$B$309</f>
        <v>ikgadējo daudzumu noteikšanas metodi saskaņā ar FAR VII pielikuma 5. iedaļu.</v>
      </c>
      <c r="G58" s="916"/>
      <c r="H58" s="916"/>
      <c r="I58" s="916"/>
      <c r="J58" s="916"/>
      <c r="K58" s="916"/>
      <c r="L58" s="916"/>
      <c r="M58" s="916"/>
      <c r="N58" s="1001"/>
    </row>
    <row r="59" spans="1:23" s="264" customFormat="1" ht="25.5" customHeight="1" x14ac:dyDescent="0.25">
      <c r="A59" s="262"/>
      <c r="B59" s="119"/>
      <c r="C59" s="224"/>
      <c r="D59" s="120"/>
      <c r="E59" s="121"/>
      <c r="F59" s="121"/>
      <c r="G59" s="121"/>
      <c r="H59" s="121"/>
      <c r="I59" s="918" t="str">
        <f>Translations!$B$254</f>
        <v>Datu avots</v>
      </c>
      <c r="J59" s="918"/>
      <c r="K59" s="918" t="str">
        <f>Translations!$B$255</f>
        <v>Cits datu avots (attiecīgā gadījumā)</v>
      </c>
      <c r="L59" s="918"/>
      <c r="M59" s="918" t="str">
        <f>Translations!$B$255</f>
        <v>Cits datu avots (attiecīgā gadījumā)</v>
      </c>
      <c r="N59" s="918"/>
      <c r="O59" s="36"/>
      <c r="P59" s="262"/>
      <c r="Q59" s="262"/>
      <c r="R59" s="262"/>
      <c r="S59" s="262"/>
      <c r="T59" s="262"/>
      <c r="U59" s="262"/>
      <c r="V59" s="262"/>
      <c r="W59" s="262"/>
    </row>
    <row r="60" spans="1:23" ht="12.75" customHeight="1" x14ac:dyDescent="0.2">
      <c r="C60" s="224"/>
      <c r="D60" s="25"/>
      <c r="E60" s="118" t="s">
        <v>302</v>
      </c>
      <c r="F60" s="924" t="str">
        <f>Translations!$B$310</f>
        <v>Produktu daudzumi</v>
      </c>
      <c r="G60" s="924"/>
      <c r="H60" s="925"/>
      <c r="I60" s="926"/>
      <c r="J60" s="927"/>
      <c r="K60" s="928"/>
      <c r="L60" s="929"/>
      <c r="M60" s="928"/>
      <c r="N60" s="945"/>
    </row>
    <row r="61" spans="1:23" ht="5.0999999999999996" customHeight="1" x14ac:dyDescent="0.2">
      <c r="C61" s="224"/>
      <c r="D61" s="25"/>
      <c r="E61" s="118"/>
      <c r="F61" s="535"/>
      <c r="G61" s="535"/>
      <c r="H61" s="535"/>
      <c r="I61" s="535"/>
      <c r="J61" s="535"/>
      <c r="K61" s="535"/>
      <c r="L61" s="535"/>
      <c r="M61" s="535"/>
      <c r="N61" s="536"/>
    </row>
    <row r="62" spans="1:23" ht="12.75" customHeight="1" x14ac:dyDescent="0.2">
      <c r="C62" s="224"/>
      <c r="D62" s="25"/>
      <c r="E62" s="118" t="s">
        <v>303</v>
      </c>
      <c r="F62" s="924" t="str">
        <f>Translations!$B$311</f>
        <v>Ikgadējie produktu daudzumi</v>
      </c>
      <c r="G62" s="924"/>
      <c r="H62" s="925"/>
      <c r="I62" s="983"/>
      <c r="J62" s="983"/>
      <c r="K62" s="983"/>
      <c r="L62" s="983"/>
      <c r="M62" s="983"/>
      <c r="N62" s="983"/>
    </row>
    <row r="63" spans="1:23" ht="5.0999999999999996" customHeight="1" x14ac:dyDescent="0.2">
      <c r="C63" s="224"/>
      <c r="D63" s="25"/>
      <c r="N63" s="225"/>
    </row>
    <row r="64" spans="1:23" s="20" customFormat="1" ht="12.75" customHeight="1" x14ac:dyDescent="0.25">
      <c r="A64" s="18"/>
      <c r="B64" s="194"/>
      <c r="C64" s="226"/>
      <c r="D64" s="38"/>
      <c r="E64" s="118" t="s">
        <v>304</v>
      </c>
      <c r="F64" s="924" t="str">
        <f>Translations!$B$312</f>
        <v>Īpašas ziņošanas prasības:</v>
      </c>
      <c r="G64" s="924"/>
      <c r="H64" s="925"/>
      <c r="I64" s="950" t="str">
        <f>IF(I30="","",HYPERLINK(INDEX(EUconst_BMlistSpecialJumpTable,MATCH(I30,EUconst_BMlistNames,0)),INDEX(EUconst_BMlistSpecialReporting,MATCH(I30,EUconst_BMlistNames,0))))</f>
        <v/>
      </c>
      <c r="J64" s="951"/>
      <c r="K64" s="951"/>
      <c r="L64" s="951"/>
      <c r="M64" s="951"/>
      <c r="N64" s="952"/>
      <c r="O64" s="36"/>
      <c r="P64" s="195" t="s">
        <v>291</v>
      </c>
      <c r="Q64" s="196" t="str">
        <f>IF(I30="","",IF(AND(INDEX(EUconst_BMlistSpecialJumpTable,MATCH(I30,EUconst_BMlistNames,0))&lt;&gt;"",INDEX(EUconst_BMlistMainNumberOfBM,MATCH(I30,EUconst_BMlistNames,0))&lt;&gt;47),TRUE,FALSE))</f>
        <v/>
      </c>
      <c r="R64" s="23"/>
      <c r="S64" s="23"/>
      <c r="T64" s="22"/>
      <c r="U64" s="22"/>
      <c r="V64" s="22"/>
      <c r="W64" s="22"/>
    </row>
    <row r="65" spans="1:23" s="20" customFormat="1" ht="12.75" customHeight="1" x14ac:dyDescent="0.25">
      <c r="A65" s="18"/>
      <c r="B65" s="194"/>
      <c r="C65" s="226"/>
      <c r="D65" s="36"/>
      <c r="F65" s="839" t="str">
        <f>Translations!$B$313</f>
        <v>Attiecībā uz dažām produkta līmeņatzīmēm ir jāziņo specifiska informācija (piem., CWT vērtības). Attiecīgā gadījumā šeit parādīsies automātisks ziņojums.</v>
      </c>
      <c r="G65" s="839"/>
      <c r="H65" s="839"/>
      <c r="I65" s="839"/>
      <c r="J65" s="839"/>
      <c r="K65" s="839"/>
      <c r="L65" s="839"/>
      <c r="M65" s="839"/>
      <c r="N65" s="1005"/>
      <c r="O65" s="36"/>
      <c r="P65" s="23"/>
      <c r="Q65" s="22"/>
      <c r="R65" s="23"/>
      <c r="S65" s="23"/>
      <c r="T65" s="22"/>
      <c r="U65" s="22"/>
      <c r="V65" s="22"/>
      <c r="W65" s="22"/>
    </row>
    <row r="66" spans="1:23" ht="12.75" customHeight="1" x14ac:dyDescent="0.2">
      <c r="C66" s="224"/>
      <c r="D66" s="25"/>
      <c r="E66" s="118" t="s">
        <v>305</v>
      </c>
      <c r="F66" s="714" t="str">
        <f>Translations!$B$257</f>
        <v>Izmantotās metodikas apraksts</v>
      </c>
      <c r="G66" s="714"/>
      <c r="H66" s="714"/>
      <c r="I66" s="714"/>
      <c r="J66" s="714"/>
      <c r="K66" s="714"/>
      <c r="L66" s="714"/>
      <c r="M66" s="714"/>
      <c r="N66" s="995"/>
    </row>
    <row r="67" spans="1:23" ht="12.75" customHeight="1" x14ac:dyDescent="0.2">
      <c r="C67" s="224"/>
      <c r="D67" s="25"/>
      <c r="E67" s="118"/>
      <c r="F67" s="987" t="str">
        <f>IF(I30&lt;&gt;"",HYPERLINK("#" &amp; Q67,EUConst_MsgDescription),"")</f>
        <v/>
      </c>
      <c r="G67" s="961"/>
      <c r="H67" s="961"/>
      <c r="I67" s="961"/>
      <c r="J67" s="961"/>
      <c r="K67" s="961"/>
      <c r="L67" s="961"/>
      <c r="M67" s="961"/>
      <c r="N67" s="962"/>
      <c r="P67" s="22" t="s">
        <v>172</v>
      </c>
      <c r="Q67" s="371" t="str">
        <f>"#"&amp;ADDRESS(ROW($C$11),COLUMN($C$11))</f>
        <v>#$C$11</v>
      </c>
    </row>
    <row r="68" spans="1:23" ht="5.0999999999999996" customHeight="1" x14ac:dyDescent="0.2">
      <c r="C68" s="224"/>
      <c r="D68" s="25"/>
      <c r="E68" s="24"/>
      <c r="F68" s="839"/>
      <c r="G68" s="839"/>
      <c r="H68" s="839"/>
      <c r="I68" s="839"/>
      <c r="J68" s="839"/>
      <c r="K68" s="839"/>
      <c r="L68" s="839"/>
      <c r="M68" s="839"/>
      <c r="N68" s="1005"/>
    </row>
    <row r="69" spans="1:23" ht="12.75" customHeight="1" x14ac:dyDescent="0.2">
      <c r="C69" s="224"/>
      <c r="D69" s="25"/>
      <c r="E69" s="25"/>
      <c r="F69" s="839" t="str">
        <f>Translations!$B$314</f>
        <v>Ņemiet vērā definīciju un sistēmas robežas, kas noteiktas FAR I pielikumā un relevantajā Norādījumu dokumenta Nr. 9 sadaļā.</v>
      </c>
      <c r="G69" s="839"/>
      <c r="H69" s="839"/>
      <c r="I69" s="839"/>
      <c r="J69" s="839"/>
      <c r="K69" s="839"/>
      <c r="L69" s="839"/>
      <c r="M69" s="839"/>
      <c r="N69" s="1005"/>
    </row>
    <row r="70" spans="1:23" ht="12.75" customHeight="1" x14ac:dyDescent="0.2">
      <c r="C70" s="224"/>
      <c r="D70" s="25"/>
      <c r="E70" s="25"/>
      <c r="F70" s="839" t="str">
        <f>Translations!$B$315</f>
        <v>Ja iekārta nav bijusi ekspluatācijā visus gadus, sniedziet attiecīgus pierādījumus un attiecīgā gadījumā aprakstiet, kā noteikts normālas ekspluatācijas sākums.</v>
      </c>
      <c r="G70" s="839"/>
      <c r="H70" s="839"/>
      <c r="I70" s="839"/>
      <c r="J70" s="839"/>
      <c r="K70" s="839"/>
      <c r="L70" s="839"/>
      <c r="M70" s="839"/>
      <c r="N70" s="1005"/>
    </row>
    <row r="71" spans="1:23" ht="50.1" customHeight="1" x14ac:dyDescent="0.2">
      <c r="C71" s="224"/>
      <c r="D71" s="24"/>
      <c r="E71" s="265"/>
      <c r="F71" s="926"/>
      <c r="G71" s="927"/>
      <c r="H71" s="927"/>
      <c r="I71" s="927"/>
      <c r="J71" s="927"/>
      <c r="K71" s="927"/>
      <c r="L71" s="927"/>
      <c r="M71" s="927"/>
      <c r="N71" s="941"/>
    </row>
    <row r="72" spans="1:23" ht="5.0999999999999996" customHeight="1" thickBot="1" x14ac:dyDescent="0.25">
      <c r="C72" s="224"/>
      <c r="N72" s="225"/>
    </row>
    <row r="73" spans="1:23" ht="12.75" customHeight="1" x14ac:dyDescent="0.2">
      <c r="C73" s="224"/>
      <c r="D73" s="25"/>
      <c r="E73" s="118"/>
      <c r="F73" s="949" t="str">
        <f>Translations!$B$210</f>
        <v>Atsauce uz ārējām datnēm (attiecīgā gadījumā)</v>
      </c>
      <c r="G73" s="949"/>
      <c r="H73" s="949"/>
      <c r="I73" s="949"/>
      <c r="J73" s="949"/>
      <c r="K73" s="900"/>
      <c r="L73" s="900"/>
      <c r="M73" s="900"/>
      <c r="N73" s="900"/>
      <c r="W73" s="266" t="s">
        <v>165</v>
      </c>
    </row>
    <row r="74" spans="1:23" ht="5.0999999999999996" customHeight="1" x14ac:dyDescent="0.2">
      <c r="C74" s="224"/>
      <c r="D74" s="25"/>
      <c r="N74" s="225"/>
      <c r="W74" s="253"/>
    </row>
    <row r="75" spans="1:23" ht="12.75" customHeight="1" x14ac:dyDescent="0.2">
      <c r="C75" s="224"/>
      <c r="D75" s="25" t="s">
        <v>33</v>
      </c>
      <c r="E75" s="939" t="str">
        <f>Translations!$B$258</f>
        <v>Vai ir ievērota hierarhiskā kārtība?</v>
      </c>
      <c r="F75" s="939"/>
      <c r="G75" s="939"/>
      <c r="H75" s="940"/>
      <c r="I75" s="260"/>
      <c r="J75" s="256" t="str">
        <f>Translations!$B$259</f>
        <v xml:space="preserve"> Ja nav, kāpēc nav?</v>
      </c>
      <c r="K75" s="926"/>
      <c r="L75" s="927"/>
      <c r="M75" s="927"/>
      <c r="N75" s="941"/>
      <c r="W75" s="258" t="b">
        <f>AND(I75&lt;&gt;"",I75=TRUE)</f>
        <v>0</v>
      </c>
    </row>
    <row r="76" spans="1:23" ht="25.5" customHeight="1" x14ac:dyDescent="0.2">
      <c r="C76" s="224"/>
      <c r="E76" s="768" t="str">
        <f>Translations!$B$260</f>
        <v>Izvēlieties “TRUE”/“PATIESS”, ja augstāk izmantots datu avots, kas FAR VII pielikuma 4. iedaļā norādītajā hierarhijā ieņem visaugstāko vietu. Ja tā nav, izvēlieties “FALSE”/”APLAMS” un no nolaižamās izvēlnes izvēlieties iemeslu, bet sīkākas ziņas sniedziet tālāk. Atkāpes iemesli var būt šādi.</v>
      </c>
      <c r="F76" s="769"/>
      <c r="G76" s="769"/>
      <c r="H76" s="769"/>
      <c r="I76" s="769"/>
      <c r="J76" s="769"/>
      <c r="K76" s="769"/>
      <c r="L76" s="769"/>
      <c r="M76" s="769"/>
      <c r="N76" s="1042"/>
      <c r="W76" s="267"/>
    </row>
    <row r="77" spans="1:23" ht="12.75" customHeight="1" x14ac:dyDescent="0.2">
      <c r="C77" s="224"/>
      <c r="D77" s="25"/>
      <c r="E77" s="37" t="s">
        <v>139</v>
      </c>
      <c r="F77" s="913" t="str">
        <f>Translations!$B$261</f>
        <v>Nenoteiktības novērtējums: vienkāršotais nenoteiktības novērtējums saskaņā ar FAR 7. panta 2. punktu liecina, ka, izmantojot citus datu avotus, nenoteiktība ir mazāka.</v>
      </c>
      <c r="G77" s="913"/>
      <c r="H77" s="913"/>
      <c r="I77" s="913"/>
      <c r="J77" s="913"/>
      <c r="K77" s="913"/>
      <c r="L77" s="913"/>
      <c r="M77" s="913"/>
      <c r="N77" s="1054"/>
      <c r="W77" s="253"/>
    </row>
    <row r="78" spans="1:23" ht="12.75" customHeight="1" x14ac:dyDescent="0.2">
      <c r="C78" s="224"/>
      <c r="D78" s="25"/>
      <c r="E78" s="37" t="s">
        <v>139</v>
      </c>
      <c r="F78" s="913" t="str">
        <f>Translations!$B$262</f>
        <v>Tehniska neiespējamība: izmantot labākus datu avotus ir tehniski neiespējami.</v>
      </c>
      <c r="G78" s="916"/>
      <c r="H78" s="916"/>
      <c r="I78" s="916"/>
      <c r="J78" s="916"/>
      <c r="K78" s="916"/>
      <c r="L78" s="916"/>
      <c r="M78" s="916"/>
      <c r="N78" s="1001"/>
      <c r="W78" s="253"/>
    </row>
    <row r="79" spans="1:23" ht="12.75" customHeight="1" x14ac:dyDescent="0.2">
      <c r="C79" s="224"/>
      <c r="D79" s="25"/>
      <c r="E79" s="37" t="s">
        <v>139</v>
      </c>
      <c r="F79" s="913" t="str">
        <f>Translations!$B$263</f>
        <v>Pārmērīgas izmaksas: labāku datu avotu izmantošana radītu pārmērīgas izmaksas.</v>
      </c>
      <c r="G79" s="916"/>
      <c r="H79" s="916"/>
      <c r="I79" s="916"/>
      <c r="J79" s="916"/>
      <c r="K79" s="916"/>
      <c r="L79" s="916"/>
      <c r="M79" s="916"/>
      <c r="N79" s="1001"/>
      <c r="W79" s="253"/>
    </row>
    <row r="80" spans="1:23" ht="5.0999999999999996" customHeight="1" x14ac:dyDescent="0.2">
      <c r="C80" s="224"/>
      <c r="E80" s="432"/>
      <c r="F80" s="432"/>
      <c r="G80" s="432"/>
      <c r="H80" s="432"/>
      <c r="I80" s="432"/>
      <c r="J80" s="432"/>
      <c r="K80" s="432"/>
      <c r="L80" s="432"/>
      <c r="M80" s="432"/>
      <c r="N80" s="552"/>
      <c r="W80" s="253"/>
    </row>
    <row r="81" spans="1:23" ht="12.75" customHeight="1" x14ac:dyDescent="0.2">
      <c r="C81" s="224"/>
      <c r="D81" s="25"/>
      <c r="E81" s="25"/>
      <c r="F81" s="714" t="str">
        <f>Translations!$B$264</f>
        <v>Sīkākas ziņas par jebkādām atkāpēm no hierarhijas</v>
      </c>
      <c r="G81" s="714"/>
      <c r="H81" s="714"/>
      <c r="I81" s="714"/>
      <c r="J81" s="714"/>
      <c r="K81" s="714"/>
      <c r="L81" s="714"/>
      <c r="M81" s="714"/>
      <c r="N81" s="995"/>
      <c r="W81" s="253"/>
    </row>
    <row r="82" spans="1:23" ht="25.5" customHeight="1" thickBot="1" x14ac:dyDescent="0.25">
      <c r="C82" s="224"/>
      <c r="E82" s="25"/>
      <c r="F82" s="1037"/>
      <c r="G82" s="1038"/>
      <c r="H82" s="1038"/>
      <c r="I82" s="1038"/>
      <c r="J82" s="1038"/>
      <c r="K82" s="1038"/>
      <c r="L82" s="1038"/>
      <c r="M82" s="1038"/>
      <c r="N82" s="1039"/>
      <c r="W82" s="268" t="b">
        <f>W75</f>
        <v>0</v>
      </c>
    </row>
    <row r="83" spans="1:23" ht="5.0999999999999996" customHeight="1" x14ac:dyDescent="0.2">
      <c r="C83" s="224"/>
      <c r="D83" s="25"/>
      <c r="N83" s="225"/>
    </row>
    <row r="84" spans="1:23" ht="12.75" customHeight="1" x14ac:dyDescent="0.2">
      <c r="C84" s="224"/>
      <c r="D84" s="25" t="s">
        <v>34</v>
      </c>
      <c r="E84" s="1040" t="str">
        <f>Translations!$B$828</f>
        <v>Apraksts, ar kādu metodi tiek sekots līdzi saražotajiem produktiem un precēm</v>
      </c>
      <c r="F84" s="1040"/>
      <c r="G84" s="1040"/>
      <c r="H84" s="1040"/>
      <c r="I84" s="1040"/>
      <c r="J84" s="1040"/>
      <c r="K84" s="1040"/>
      <c r="L84" s="1040"/>
      <c r="M84" s="1040"/>
      <c r="N84" s="1041"/>
    </row>
    <row r="85" spans="1:23" ht="12.75" customHeight="1" x14ac:dyDescent="0.2">
      <c r="C85" s="224"/>
      <c r="E85" s="768" t="str">
        <f>Translations!$B$829</f>
        <v>Te jānorāda arī tas, ar kādu metodi tiek izsekoti relevantie PRODCOM un KN kodi saskaņā ar BIR VII pielikuma 9. iedaļu.</v>
      </c>
      <c r="F85" s="769"/>
      <c r="G85" s="769"/>
      <c r="H85" s="769"/>
      <c r="I85" s="769"/>
      <c r="J85" s="769"/>
      <c r="K85" s="769"/>
      <c r="L85" s="769"/>
      <c r="M85" s="769"/>
      <c r="N85" s="1042"/>
    </row>
    <row r="86" spans="1:23" ht="50.1" customHeight="1" x14ac:dyDescent="0.2">
      <c r="C86" s="224"/>
      <c r="D86" s="25"/>
      <c r="E86" s="265"/>
      <c r="F86" s="926"/>
      <c r="G86" s="927"/>
      <c r="H86" s="927"/>
      <c r="I86" s="927"/>
      <c r="J86" s="927"/>
      <c r="K86" s="927"/>
      <c r="L86" s="927"/>
      <c r="M86" s="927"/>
      <c r="N86" s="941"/>
    </row>
    <row r="87" spans="1:23" ht="5.0999999999999996" customHeight="1" x14ac:dyDescent="0.2">
      <c r="C87" s="224"/>
      <c r="N87" s="225"/>
    </row>
    <row r="88" spans="1:23" ht="5.0999999999999996" customHeight="1" x14ac:dyDescent="0.2">
      <c r="C88" s="232"/>
      <c r="D88" s="235"/>
      <c r="E88" s="233"/>
      <c r="F88" s="233"/>
      <c r="G88" s="233"/>
      <c r="H88" s="233"/>
      <c r="I88" s="233"/>
      <c r="J88" s="233"/>
      <c r="K88" s="233"/>
      <c r="L88" s="233"/>
      <c r="M88" s="233"/>
      <c r="N88" s="234"/>
    </row>
    <row r="89" spans="1:23" s="20" customFormat="1" ht="14.25" customHeight="1" x14ac:dyDescent="0.2">
      <c r="A89" s="18"/>
      <c r="B89" s="36"/>
      <c r="C89" s="224"/>
      <c r="D89" s="16" t="s">
        <v>28</v>
      </c>
      <c r="E89" s="838" t="str">
        <f>Translations!$B$322</f>
        <v>Relevantais elektroenerģijas patēriņš</v>
      </c>
      <c r="F89" s="838"/>
      <c r="G89" s="838"/>
      <c r="H89" s="838"/>
      <c r="I89" s="838"/>
      <c r="J89" s="838"/>
      <c r="K89" s="838"/>
      <c r="L89" s="838"/>
      <c r="M89" s="838"/>
      <c r="N89" s="1043"/>
      <c r="O89" s="36"/>
      <c r="P89" s="22" t="s">
        <v>172</v>
      </c>
      <c r="Q89" s="371" t="str">
        <f>"#"&amp;ADDRESS(ROW(D205),COLUMN(D205))</f>
        <v>#$D$205</v>
      </c>
      <c r="R89" s="23"/>
      <c r="S89" s="23"/>
      <c r="T89" s="18"/>
      <c r="U89" s="18"/>
      <c r="V89" s="245"/>
      <c r="W89" s="245"/>
    </row>
    <row r="90" spans="1:23" ht="12.75" customHeight="1" x14ac:dyDescent="0.2">
      <c r="C90" s="344"/>
      <c r="D90" s="345"/>
      <c r="E90" s="1049" t="str">
        <f>Translations!$B$319</f>
        <v>Tieši VĪP datu vākšanas vajadzībām šai sadaļai vajadzētu aptvert visus datus, kas iekļauti bāzlīnijas datu vākšanas veidnes F lapas c) punktā.</v>
      </c>
      <c r="F90" s="1050"/>
      <c r="G90" s="1050"/>
      <c r="H90" s="1050"/>
      <c r="I90" s="1050"/>
      <c r="J90" s="1050"/>
      <c r="K90" s="1050"/>
      <c r="L90" s="1050"/>
      <c r="M90" s="1050"/>
      <c r="N90" s="1051"/>
      <c r="R90" s="254"/>
    </row>
    <row r="91" spans="1:23" s="20" customFormat="1" ht="25.5" customHeight="1" x14ac:dyDescent="0.2">
      <c r="A91" s="18"/>
      <c r="B91" s="163"/>
      <c r="C91" s="227"/>
      <c r="D91" s="36"/>
      <c r="E91" s="768" t="str">
        <f>Translations!$B$830</f>
        <v>Saskaņā ar BIR IV pielikuma 2.5. punkta f) apakšpunktu “relevantais elektroenerģijas patēriņš” ir jāapraksta, ņemot vērā apakšiekārtas sistēmas robežas, kas norādītas BIR I pielikuma 2. iedaļā. Attiecībā uz produktu līmeņatzīmēm, kas I pielikuma 2. iedaļā norādītas nav, ieraksti šeit ir fakultatīvi.</v>
      </c>
      <c r="F91" s="769"/>
      <c r="G91" s="769"/>
      <c r="H91" s="769"/>
      <c r="I91" s="769"/>
      <c r="J91" s="769"/>
      <c r="K91" s="769"/>
      <c r="L91" s="769"/>
      <c r="M91" s="769"/>
      <c r="N91" s="1042"/>
      <c r="O91" s="36"/>
      <c r="P91" s="23"/>
      <c r="Q91" s="22"/>
      <c r="R91" s="23"/>
      <c r="S91" s="23"/>
      <c r="T91" s="18"/>
      <c r="U91" s="18"/>
      <c r="V91" s="18"/>
      <c r="W91" s="18"/>
    </row>
    <row r="92" spans="1:23" ht="12.75" customHeight="1" x14ac:dyDescent="0.2">
      <c r="C92" s="224"/>
      <c r="D92" s="25" t="s">
        <v>32</v>
      </c>
      <c r="E92" s="917" t="str">
        <f>Translations!$B$249</f>
        <v>Informācija par izmantoto metodiku</v>
      </c>
      <c r="F92" s="917"/>
      <c r="G92" s="917"/>
      <c r="H92" s="917"/>
      <c r="I92" s="917"/>
      <c r="J92" s="917"/>
      <c r="K92" s="917"/>
      <c r="L92" s="917"/>
      <c r="M92" s="917"/>
      <c r="N92" s="1023"/>
      <c r="T92" s="18"/>
    </row>
    <row r="93" spans="1:23" ht="12.75" customHeight="1" x14ac:dyDescent="0.2">
      <c r="C93" s="224"/>
      <c r="D93" s="25"/>
      <c r="E93" s="768" t="str">
        <f>Translations!$B$250</f>
        <v>Šeit izvēlieties</v>
      </c>
      <c r="F93" s="769"/>
      <c r="G93" s="769"/>
      <c r="H93" s="769"/>
      <c r="I93" s="769"/>
      <c r="J93" s="769"/>
      <c r="K93" s="769"/>
      <c r="L93" s="769"/>
      <c r="M93" s="769"/>
      <c r="N93" s="1042"/>
    </row>
    <row r="94" spans="1:23" ht="12.75" customHeight="1" x14ac:dyDescent="0.2">
      <c r="C94" s="224"/>
      <c r="D94" s="25"/>
      <c r="E94" s="37" t="s">
        <v>139</v>
      </c>
      <c r="F94" s="913" t="str">
        <f>Translations!$B$270</f>
        <v>enerģijas plūsmām izmantoto datu avotu saskaņā ar FAR VII pielikuma 4.5. iedaļu.</v>
      </c>
      <c r="G94" s="916"/>
      <c r="H94" s="916"/>
      <c r="I94" s="916"/>
      <c r="J94" s="916"/>
      <c r="K94" s="916"/>
      <c r="L94" s="916"/>
      <c r="M94" s="916"/>
      <c r="N94" s="1001"/>
    </row>
    <row r="95" spans="1:23" ht="25.5" customHeight="1" thickBot="1" x14ac:dyDescent="0.25">
      <c r="C95" s="224"/>
      <c r="D95" s="25"/>
      <c r="E95" s="37"/>
      <c r="F95" s="913" t="str">
        <f>Translations!$B$253</f>
        <v>Tā kā var būt vairāk nekā viens datu avots, veidnē var norādīt līdz trīs avotiem. Ja izmantoti vēl citi avoti, norādiet trīs galvenos avotus un citas ziņas sniedziet metodikas aprakstā.</v>
      </c>
      <c r="G95" s="916"/>
      <c r="H95" s="916"/>
      <c r="I95" s="916"/>
      <c r="J95" s="916"/>
      <c r="K95" s="916"/>
      <c r="L95" s="916"/>
      <c r="M95" s="916"/>
      <c r="N95" s="1001"/>
    </row>
    <row r="96" spans="1:23" ht="25.5" customHeight="1" thickBot="1" x14ac:dyDescent="0.25">
      <c r="B96" s="244"/>
      <c r="C96" s="224"/>
      <c r="E96" s="25"/>
      <c r="I96" s="918" t="str">
        <f>Translations!$B$254</f>
        <v>Datu avots</v>
      </c>
      <c r="J96" s="918"/>
      <c r="K96" s="918" t="str">
        <f>Translations!$B$255</f>
        <v>Cits datu avots (attiecīgā gadījumā)</v>
      </c>
      <c r="L96" s="918"/>
      <c r="M96" s="918" t="str">
        <f>Translations!$B$255</f>
        <v>Cits datu avots (attiecīgā gadījumā)</v>
      </c>
      <c r="N96" s="918"/>
      <c r="S96" s="266" t="s">
        <v>1145</v>
      </c>
      <c r="W96" s="266" t="s">
        <v>165</v>
      </c>
    </row>
    <row r="97" spans="2:23" ht="12.75" customHeight="1" x14ac:dyDescent="0.2">
      <c r="B97" s="244"/>
      <c r="C97" s="224"/>
      <c r="E97" s="25" t="s">
        <v>302</v>
      </c>
      <c r="F97" s="924" t="str">
        <f>Translations!$B$322</f>
        <v>Relevantais elektroenerģijas patēriņš</v>
      </c>
      <c r="G97" s="924"/>
      <c r="H97" s="925"/>
      <c r="I97" s="983"/>
      <c r="J97" s="983"/>
      <c r="K97" s="965"/>
      <c r="L97" s="965"/>
      <c r="M97" s="965"/>
      <c r="N97" s="965"/>
      <c r="S97" s="252" t="b">
        <f>IF(I30&lt;&gt;"",IF(INDEX(EUconst_BMlistElExchangability,MATCH(I30,EUconst_BMlistNames,0))=TRUE,FALSE,TRUE),FALSE)</f>
        <v>0</v>
      </c>
      <c r="W97" s="487"/>
    </row>
    <row r="98" spans="2:23" ht="5.0999999999999996" customHeight="1" x14ac:dyDescent="0.2">
      <c r="B98" s="244"/>
      <c r="C98" s="224"/>
      <c r="D98" s="25"/>
      <c r="N98" s="225"/>
      <c r="S98" s="253"/>
      <c r="W98" s="253"/>
    </row>
    <row r="99" spans="2:23" ht="12.75" customHeight="1" x14ac:dyDescent="0.2">
      <c r="B99" s="244"/>
      <c r="C99" s="224"/>
      <c r="D99" s="25"/>
      <c r="E99" s="118" t="s">
        <v>303</v>
      </c>
      <c r="F99" s="714" t="str">
        <f>Translations!$B$257</f>
        <v>Izmantotās metodikas apraksts</v>
      </c>
      <c r="G99" s="714"/>
      <c r="H99" s="714"/>
      <c r="I99" s="714"/>
      <c r="J99" s="714"/>
      <c r="K99" s="714"/>
      <c r="L99" s="714"/>
      <c r="M99" s="714"/>
      <c r="N99" s="995"/>
      <c r="S99" s="253"/>
      <c r="W99" s="253"/>
    </row>
    <row r="100" spans="2:23" ht="5.0999999999999996" customHeight="1" x14ac:dyDescent="0.2">
      <c r="B100" s="244"/>
      <c r="C100" s="224"/>
      <c r="E100" s="37"/>
      <c r="F100" s="531"/>
      <c r="G100" s="533"/>
      <c r="H100" s="533"/>
      <c r="I100" s="533"/>
      <c r="J100" s="533"/>
      <c r="K100" s="533"/>
      <c r="L100" s="533"/>
      <c r="M100" s="533"/>
      <c r="N100" s="546"/>
      <c r="S100" s="253"/>
      <c r="W100" s="253"/>
    </row>
    <row r="101" spans="2:23" ht="12.75" customHeight="1" x14ac:dyDescent="0.2">
      <c r="B101" s="244"/>
      <c r="C101" s="224"/>
      <c r="D101" s="25"/>
      <c r="E101" s="118"/>
      <c r="F101" s="987" t="str">
        <f>IF(AND(I30&lt;&gt;"",J89=""),HYPERLINK("#" &amp; Q101,EUConst_MsgDescription),"")</f>
        <v/>
      </c>
      <c r="G101" s="961"/>
      <c r="H101" s="961"/>
      <c r="I101" s="961"/>
      <c r="J101" s="961"/>
      <c r="K101" s="961"/>
      <c r="L101" s="961"/>
      <c r="M101" s="961"/>
      <c r="N101" s="962"/>
      <c r="P101" s="22" t="s">
        <v>172</v>
      </c>
      <c r="Q101" s="371" t="str">
        <f>"#"&amp;ADDRESS(ROW($C$10),COLUMN($C$10))</f>
        <v>#$C$10</v>
      </c>
      <c r="S101" s="253"/>
      <c r="W101" s="253"/>
    </row>
    <row r="102" spans="2:23" ht="5.0999999999999996" customHeight="1" x14ac:dyDescent="0.2">
      <c r="B102" s="244"/>
      <c r="C102" s="224"/>
      <c r="D102" s="25"/>
      <c r="E102" s="24"/>
      <c r="F102" s="996"/>
      <c r="G102" s="996"/>
      <c r="H102" s="996"/>
      <c r="I102" s="996"/>
      <c r="J102" s="996"/>
      <c r="K102" s="996"/>
      <c r="L102" s="996"/>
      <c r="M102" s="996"/>
      <c r="N102" s="997"/>
      <c r="S102" s="253"/>
      <c r="W102" s="253"/>
    </row>
    <row r="103" spans="2:23" ht="50.1" customHeight="1" x14ac:dyDescent="0.2">
      <c r="B103" s="244"/>
      <c r="C103" s="224"/>
      <c r="D103" s="24"/>
      <c r="E103" s="265"/>
      <c r="F103" s="998"/>
      <c r="G103" s="999"/>
      <c r="H103" s="999"/>
      <c r="I103" s="999"/>
      <c r="J103" s="999"/>
      <c r="K103" s="999"/>
      <c r="L103" s="999"/>
      <c r="M103" s="999"/>
      <c r="N103" s="1000"/>
      <c r="S103" s="252" t="b">
        <f>S97</f>
        <v>0</v>
      </c>
      <c r="W103" s="252"/>
    </row>
    <row r="104" spans="2:23" ht="5.0999999999999996" customHeight="1" x14ac:dyDescent="0.2">
      <c r="B104" s="244"/>
      <c r="C104" s="224"/>
      <c r="D104" s="25"/>
      <c r="N104" s="225"/>
      <c r="S104" s="253"/>
      <c r="W104" s="253"/>
    </row>
    <row r="105" spans="2:23" ht="12.75" customHeight="1" x14ac:dyDescent="0.2">
      <c r="B105" s="244"/>
      <c r="C105" s="224"/>
      <c r="D105" s="25"/>
      <c r="E105" s="118"/>
      <c r="F105" s="949" t="str">
        <f>Translations!$B$210</f>
        <v>Atsauce uz ārējām datnēm (attiecīgā gadījumā)</v>
      </c>
      <c r="G105" s="949"/>
      <c r="H105" s="949"/>
      <c r="I105" s="949"/>
      <c r="J105" s="949"/>
      <c r="K105" s="900"/>
      <c r="L105" s="900"/>
      <c r="M105" s="900"/>
      <c r="N105" s="900"/>
      <c r="S105" s="253"/>
      <c r="W105" s="252"/>
    </row>
    <row r="106" spans="2:23" ht="5.0999999999999996" customHeight="1" x14ac:dyDescent="0.2">
      <c r="B106" s="244"/>
      <c r="C106" s="224"/>
      <c r="D106" s="25"/>
      <c r="N106" s="225"/>
      <c r="S106" s="253"/>
      <c r="W106" s="253"/>
    </row>
    <row r="107" spans="2:23" ht="12.75" customHeight="1" x14ac:dyDescent="0.2">
      <c r="B107" s="244"/>
      <c r="C107" s="224"/>
      <c r="D107" s="25" t="s">
        <v>33</v>
      </c>
      <c r="E107" s="939" t="str">
        <f>Translations!$B$258</f>
        <v>Vai ir ievērota hierarhiskā kārtība?</v>
      </c>
      <c r="F107" s="939"/>
      <c r="G107" s="939"/>
      <c r="H107" s="940"/>
      <c r="I107" s="260"/>
      <c r="J107" s="256" t="str">
        <f>Translations!$B$259</f>
        <v xml:space="preserve"> Ja nav, kāpēc nav?</v>
      </c>
      <c r="K107" s="926"/>
      <c r="L107" s="927"/>
      <c r="M107" s="927"/>
      <c r="N107" s="941"/>
      <c r="S107" s="252" t="b">
        <f>S103</f>
        <v>0</v>
      </c>
      <c r="W107" s="258" t="b">
        <f>OR(W105,AND(I107&lt;&gt;"",I107=TRUE))</f>
        <v>0</v>
      </c>
    </row>
    <row r="108" spans="2:23" ht="25.5" customHeight="1" x14ac:dyDescent="0.2">
      <c r="B108" s="244"/>
      <c r="C108" s="224"/>
      <c r="E108" s="768" t="str">
        <f>Translations!$B$323</f>
        <v>Izvēlieties “TRUE”/“PATIESS”, ja izmantots datu avots, kas FAR VII pielikuma 4. iedaļā norādītajā hierarhijā ieņem visaugstāko vietu. Ja tā nav, izvēlieties “FALSE”/”APLAMS”  un no nolaižamās izvēlnes izvēlieties iemeslu, bet sīkākas ziņas sniedziet tālāk. Atkāpes iemesli var būt šādi.</v>
      </c>
      <c r="F108" s="769"/>
      <c r="G108" s="769"/>
      <c r="H108" s="769"/>
      <c r="I108" s="769"/>
      <c r="J108" s="769"/>
      <c r="K108" s="769"/>
      <c r="L108" s="769"/>
      <c r="M108" s="769"/>
      <c r="N108" s="1042"/>
      <c r="S108" s="253"/>
      <c r="W108" s="267"/>
    </row>
    <row r="109" spans="2:23" ht="12.75" customHeight="1" x14ac:dyDescent="0.2">
      <c r="B109" s="244"/>
      <c r="C109" s="224"/>
      <c r="D109" s="25"/>
      <c r="E109" s="37" t="s">
        <v>139</v>
      </c>
      <c r="F109" s="913" t="str">
        <f>Translations!$B$261</f>
        <v>Nenoteiktības novērtējums: vienkāršotais nenoteiktības novērtējums saskaņā ar FAR 7. panta 2. punktu liecina, ka, izmantojot citus datu avotus, nenoteiktība ir mazāka.</v>
      </c>
      <c r="G109" s="916"/>
      <c r="H109" s="916"/>
      <c r="I109" s="916"/>
      <c r="J109" s="916"/>
      <c r="K109" s="916"/>
      <c r="L109" s="916"/>
      <c r="M109" s="916"/>
      <c r="N109" s="1001"/>
      <c r="S109" s="253"/>
      <c r="W109" s="253"/>
    </row>
    <row r="110" spans="2:23" ht="12.75" customHeight="1" x14ac:dyDescent="0.2">
      <c r="B110" s="244"/>
      <c r="C110" s="224"/>
      <c r="D110" s="25"/>
      <c r="E110" s="37" t="s">
        <v>139</v>
      </c>
      <c r="F110" s="913" t="str">
        <f>Translations!$B$262</f>
        <v>Tehniska neiespējamība: izmantot labākus datu avotus ir tehniski neiespējami.</v>
      </c>
      <c r="G110" s="916"/>
      <c r="H110" s="916"/>
      <c r="I110" s="916"/>
      <c r="J110" s="916"/>
      <c r="K110" s="916"/>
      <c r="L110" s="916"/>
      <c r="M110" s="916"/>
      <c r="N110" s="1001"/>
      <c r="S110" s="253"/>
      <c r="W110" s="253"/>
    </row>
    <row r="111" spans="2:23" ht="12.75" customHeight="1" x14ac:dyDescent="0.2">
      <c r="B111" s="244"/>
      <c r="C111" s="224"/>
      <c r="D111" s="25"/>
      <c r="E111" s="37" t="s">
        <v>139</v>
      </c>
      <c r="F111" s="913" t="str">
        <f>Translations!$B$263</f>
        <v>Pārmērīgas izmaksas: labāku datu avotu izmantošana radītu pārmērīgas izmaksas.</v>
      </c>
      <c r="G111" s="916"/>
      <c r="H111" s="916"/>
      <c r="I111" s="916"/>
      <c r="J111" s="916"/>
      <c r="K111" s="916"/>
      <c r="L111" s="916"/>
      <c r="M111" s="916"/>
      <c r="N111" s="1001"/>
      <c r="S111" s="253"/>
      <c r="W111" s="253"/>
    </row>
    <row r="112" spans="2:23" ht="5.0999999999999996" customHeight="1" x14ac:dyDescent="0.2">
      <c r="B112" s="244"/>
      <c r="C112" s="224"/>
      <c r="E112" s="432"/>
      <c r="F112" s="432"/>
      <c r="G112" s="432"/>
      <c r="H112" s="432"/>
      <c r="I112" s="432"/>
      <c r="J112" s="432"/>
      <c r="K112" s="432"/>
      <c r="L112" s="432"/>
      <c r="M112" s="432"/>
      <c r="N112" s="552"/>
      <c r="S112" s="253"/>
      <c r="W112" s="253"/>
    </row>
    <row r="113" spans="2:23" ht="12.75" customHeight="1" x14ac:dyDescent="0.2">
      <c r="B113" s="244"/>
      <c r="C113" s="224"/>
      <c r="D113" s="25"/>
      <c r="E113" s="25"/>
      <c r="F113" s="714" t="str">
        <f>Translations!$B$264</f>
        <v>Sīkākas ziņas par jebkādām atkāpēm no hierarhijas</v>
      </c>
      <c r="G113" s="714"/>
      <c r="H113" s="714"/>
      <c r="I113" s="714"/>
      <c r="J113" s="714"/>
      <c r="K113" s="714"/>
      <c r="L113" s="714"/>
      <c r="M113" s="714"/>
      <c r="N113" s="995"/>
      <c r="S113" s="253"/>
      <c r="W113" s="253"/>
    </row>
    <row r="114" spans="2:23" ht="25.5" customHeight="1" thickBot="1" x14ac:dyDescent="0.25">
      <c r="B114" s="244"/>
      <c r="C114" s="224"/>
      <c r="E114" s="25"/>
      <c r="F114" s="946"/>
      <c r="G114" s="947"/>
      <c r="H114" s="947"/>
      <c r="I114" s="947"/>
      <c r="J114" s="947"/>
      <c r="K114" s="947"/>
      <c r="L114" s="947"/>
      <c r="M114" s="947"/>
      <c r="N114" s="948"/>
      <c r="S114" s="273" t="b">
        <f>S107</f>
        <v>0</v>
      </c>
      <c r="W114" s="268" t="b">
        <f>W107</f>
        <v>0</v>
      </c>
    </row>
    <row r="115" spans="2:23" ht="5.0999999999999996" customHeight="1" x14ac:dyDescent="0.2">
      <c r="B115" s="244"/>
      <c r="C115" s="224"/>
      <c r="N115" s="225"/>
    </row>
    <row r="116" spans="2:23" ht="5.0999999999999996" customHeight="1" x14ac:dyDescent="0.2">
      <c r="B116" s="244"/>
      <c r="C116" s="232"/>
      <c r="D116" s="235"/>
      <c r="E116" s="233"/>
      <c r="F116" s="233"/>
      <c r="G116" s="233"/>
      <c r="H116" s="233"/>
      <c r="I116" s="233"/>
      <c r="J116" s="233"/>
      <c r="K116" s="233"/>
      <c r="L116" s="233"/>
      <c r="M116" s="233"/>
      <c r="N116" s="234"/>
    </row>
    <row r="117" spans="2:23" ht="12.75" customHeight="1" x14ac:dyDescent="0.2">
      <c r="B117" s="244"/>
      <c r="C117" s="344"/>
      <c r="D117" s="34" t="s">
        <v>29</v>
      </c>
      <c r="E117" s="1002" t="str">
        <f>Translations!$B$324</f>
        <v>Vai ir relevantas no ETS neaptvertām iekārtām vai vienībām importētas izmērāma siltuma plūsmas?</v>
      </c>
      <c r="F117" s="1002"/>
      <c r="G117" s="1002"/>
      <c r="H117" s="1002"/>
      <c r="I117" s="1002"/>
      <c r="J117" s="1002"/>
      <c r="K117" s="1002"/>
      <c r="L117" s="1002"/>
      <c r="M117" s="986"/>
      <c r="N117" s="986"/>
      <c r="R117" s="254"/>
    </row>
    <row r="118" spans="2:23" ht="25.5" customHeight="1" x14ac:dyDescent="0.2">
      <c r="B118" s="244"/>
      <c r="C118" s="344"/>
      <c r="D118" s="345"/>
      <c r="E118" s="1049" t="str">
        <f>Translations!$B$325</f>
        <v>Tieši VĪP datu vākšanas vajadzībām šai sadaļai vajadzētu aptvert visus datus, kas iekļauti bāzlīnijas datu vākšanas veidnes F lapas d) punktā un k) punkta iv. apakšpunktā.</v>
      </c>
      <c r="F118" s="1050"/>
      <c r="G118" s="1050"/>
      <c r="H118" s="1050"/>
      <c r="I118" s="1050"/>
      <c r="J118" s="1050"/>
      <c r="K118" s="1050"/>
      <c r="L118" s="1050"/>
      <c r="M118" s="1050"/>
      <c r="N118" s="1051"/>
      <c r="R118" s="254"/>
    </row>
    <row r="119" spans="2:23" ht="12.75" customHeight="1" x14ac:dyDescent="0.2">
      <c r="B119" s="244"/>
      <c r="C119" s="344"/>
      <c r="D119" s="20"/>
      <c r="E119" s="913" t="str">
        <f>Translations!$B$326</f>
        <v>Saskaņā ar FAR 21. pantu no provizoriskā ikgadējā iedales apjoma par produkta līmeņatzīmes apakšiekārtām jāatskaita noteikts emisiju daudzums.</v>
      </c>
      <c r="F119" s="914"/>
      <c r="G119" s="914"/>
      <c r="H119" s="914"/>
      <c r="I119" s="914"/>
      <c r="J119" s="914"/>
      <c r="K119" s="914"/>
      <c r="L119" s="914"/>
      <c r="M119" s="914"/>
      <c r="N119" s="1052"/>
      <c r="R119" s="254"/>
    </row>
    <row r="120" spans="2:23" ht="12.75" customHeight="1" x14ac:dyDescent="0.2">
      <c r="B120" s="244"/>
      <c r="C120" s="344"/>
      <c r="D120" s="20"/>
      <c r="E120" s="913" t="str">
        <f>Translations!$B$327</f>
        <v>Tam jāietver arī jebkāds siltums no slāpekļskābes saskaņā ar FAR 16. panta 5. punktu.</v>
      </c>
      <c r="F120" s="914"/>
      <c r="G120" s="914"/>
      <c r="H120" s="914"/>
      <c r="I120" s="914"/>
      <c r="J120" s="914"/>
      <c r="K120" s="914"/>
      <c r="L120" s="914"/>
      <c r="M120" s="914"/>
      <c r="N120" s="1052"/>
      <c r="R120" s="254"/>
    </row>
    <row r="121" spans="2:23" ht="5.0999999999999996" customHeight="1" x14ac:dyDescent="0.2">
      <c r="B121" s="244"/>
      <c r="C121" s="344"/>
      <c r="D121" s="20"/>
      <c r="E121" s="547"/>
      <c r="F121" s="547"/>
      <c r="G121" s="547"/>
      <c r="H121" s="547"/>
      <c r="I121" s="547"/>
      <c r="J121" s="547"/>
      <c r="K121" s="547"/>
      <c r="L121" s="547"/>
      <c r="M121" s="547"/>
      <c r="N121" s="558"/>
      <c r="R121" s="254"/>
    </row>
    <row r="122" spans="2:23" ht="12.75" customHeight="1" x14ac:dyDescent="0.2">
      <c r="B122" s="244"/>
      <c r="C122" s="344"/>
      <c r="D122" s="20"/>
      <c r="E122" s="20"/>
      <c r="F122" s="1003" t="str">
        <f>Translations!$B$257</f>
        <v>Izmantotās metodikas apraksts</v>
      </c>
      <c r="G122" s="1003"/>
      <c r="H122" s="1003"/>
      <c r="I122" s="1003"/>
      <c r="J122" s="1003"/>
      <c r="K122" s="1003"/>
      <c r="L122" s="1003"/>
      <c r="M122" s="1003"/>
      <c r="N122" s="1004"/>
      <c r="R122" s="254"/>
    </row>
    <row r="123" spans="2:23" ht="5.0999999999999996" customHeight="1" thickBot="1" x14ac:dyDescent="0.25">
      <c r="B123" s="244"/>
      <c r="C123" s="344"/>
      <c r="D123" s="20"/>
      <c r="E123" s="37"/>
      <c r="F123" s="346"/>
      <c r="G123" s="347"/>
      <c r="H123" s="347"/>
      <c r="I123" s="347"/>
      <c r="J123" s="347"/>
      <c r="K123" s="347"/>
      <c r="L123" s="347"/>
      <c r="M123" s="347"/>
      <c r="N123" s="348"/>
    </row>
    <row r="124" spans="2:23" ht="12.75" customHeight="1" x14ac:dyDescent="0.2">
      <c r="B124" s="244"/>
      <c r="C124" s="344"/>
      <c r="D124" s="345"/>
      <c r="E124" s="349"/>
      <c r="F124" s="987" t="str">
        <f>IF(I30&lt;&gt;"",HYPERLINK("#" &amp; Q124,EUConst_MsgDescription),"")</f>
        <v/>
      </c>
      <c r="G124" s="961"/>
      <c r="H124" s="961"/>
      <c r="I124" s="961"/>
      <c r="J124" s="961"/>
      <c r="K124" s="961"/>
      <c r="L124" s="961"/>
      <c r="M124" s="961"/>
      <c r="N124" s="962"/>
      <c r="P124" s="22" t="s">
        <v>172</v>
      </c>
      <c r="Q124" s="371" t="str">
        <f>"#"&amp;ADDRESS(ROW($C$10),COLUMN($C$10))</f>
        <v>#$C$10</v>
      </c>
      <c r="W124" s="266" t="s">
        <v>165</v>
      </c>
    </row>
    <row r="125" spans="2:23" ht="12.75" customHeight="1" thickBot="1" x14ac:dyDescent="0.25">
      <c r="B125" s="244"/>
      <c r="C125" s="344"/>
      <c r="D125" s="345"/>
      <c r="E125" s="349"/>
      <c r="F125" s="1034" t="str">
        <f>Translations!$B$328</f>
        <v>Aprakstiet, kā tiek noteikts, ka siltuma izcelsme ir ārpus ETS un ka tas tiek patērēts šīs apakšiekārtas sistēmas robežās.</v>
      </c>
      <c r="G125" s="1035"/>
      <c r="H125" s="1035"/>
      <c r="I125" s="1035"/>
      <c r="J125" s="1035"/>
      <c r="K125" s="1035"/>
      <c r="L125" s="1035"/>
      <c r="M125" s="1035"/>
      <c r="N125" s="1036"/>
      <c r="P125" s="22"/>
      <c r="W125" s="253"/>
    </row>
    <row r="126" spans="2:23" ht="50.1" customHeight="1" thickBot="1" x14ac:dyDescent="0.25">
      <c r="B126" s="244"/>
      <c r="C126" s="344"/>
      <c r="D126" s="20"/>
      <c r="E126" s="20"/>
      <c r="F126" s="946"/>
      <c r="G126" s="947"/>
      <c r="H126" s="947"/>
      <c r="I126" s="947"/>
      <c r="J126" s="947"/>
      <c r="K126" s="947"/>
      <c r="L126" s="947"/>
      <c r="M126" s="947"/>
      <c r="N126" s="948"/>
      <c r="R126" s="254"/>
      <c r="V126" s="254"/>
      <c r="W126" s="377" t="b">
        <f>OR(W117,AND(M117&lt;&gt;"",M117=FALSE))</f>
        <v>0</v>
      </c>
    </row>
    <row r="127" spans="2:23" ht="5.0999999999999996" customHeight="1" x14ac:dyDescent="0.2">
      <c r="B127" s="244"/>
      <c r="C127" s="344"/>
      <c r="D127" s="345"/>
      <c r="E127" s="350"/>
      <c r="F127" s="548"/>
      <c r="G127" s="548"/>
      <c r="H127" s="548"/>
      <c r="I127" s="548"/>
      <c r="J127" s="548"/>
      <c r="K127" s="548"/>
      <c r="L127" s="548"/>
      <c r="M127" s="548"/>
      <c r="N127" s="351"/>
      <c r="R127" s="254"/>
    </row>
    <row r="128" spans="2:23" ht="12.75" customHeight="1" x14ac:dyDescent="0.2">
      <c r="B128" s="244"/>
      <c r="C128" s="352"/>
      <c r="D128" s="353"/>
      <c r="E128" s="353"/>
      <c r="F128" s="353"/>
      <c r="G128" s="353"/>
      <c r="H128" s="353"/>
      <c r="I128" s="353"/>
      <c r="J128" s="353"/>
      <c r="K128" s="353"/>
      <c r="L128" s="353"/>
      <c r="M128" s="353"/>
      <c r="N128" s="354"/>
    </row>
    <row r="129" spans="2:20" ht="15" customHeight="1" x14ac:dyDescent="0.2">
      <c r="B129" s="244"/>
      <c r="C129" s="318"/>
      <c r="D129" s="1024" t="str">
        <f>Translations!$B$329</f>
        <v>Dati, kas vajadzīgi, lai noteiktu līmeņatzīmju uzlabošanas rādītāju saskaņā ar direktīvas 10.a panta 2. punktu.</v>
      </c>
      <c r="E129" s="1025"/>
      <c r="F129" s="1025"/>
      <c r="G129" s="1025"/>
      <c r="H129" s="1025"/>
      <c r="I129" s="1025"/>
      <c r="J129" s="1025"/>
      <c r="K129" s="1025"/>
      <c r="L129" s="1025"/>
      <c r="M129" s="1025"/>
      <c r="N129" s="1026"/>
    </row>
    <row r="130" spans="2:20" ht="5.0999999999999996" customHeight="1" x14ac:dyDescent="0.2">
      <c r="B130" s="244"/>
      <c r="C130" s="318"/>
      <c r="D130" s="319"/>
      <c r="E130" s="319"/>
      <c r="F130" s="319"/>
      <c r="G130" s="319"/>
      <c r="H130" s="319"/>
      <c r="I130" s="319"/>
      <c r="J130" s="319"/>
      <c r="K130" s="319"/>
      <c r="L130" s="319"/>
      <c r="M130" s="319"/>
      <c r="N130" s="320"/>
    </row>
    <row r="131" spans="2:20" ht="12.75" customHeight="1" x14ac:dyDescent="0.2">
      <c r="B131" s="244"/>
      <c r="C131" s="318"/>
      <c r="D131" s="321" t="s">
        <v>30</v>
      </c>
      <c r="E131" s="1032" t="str">
        <f>Translations!$B$330</f>
        <v>Tieši attiecināmās emisijas</v>
      </c>
      <c r="F131" s="1032"/>
      <c r="G131" s="1032"/>
      <c r="H131" s="1032"/>
      <c r="I131" s="1032"/>
      <c r="J131" s="1032"/>
      <c r="K131" s="1032"/>
      <c r="L131" s="1032"/>
      <c r="M131" s="1032"/>
      <c r="N131" s="1033"/>
    </row>
    <row r="132" spans="2:20" ht="12.75" customHeight="1" x14ac:dyDescent="0.2">
      <c r="B132" s="244"/>
      <c r="C132" s="318"/>
      <c r="D132" s="322" t="s">
        <v>32</v>
      </c>
      <c r="E132" s="980" t="str">
        <f>Translations!$B$331</f>
        <v>Tieši attiecināmo emisiju attiecināšana</v>
      </c>
      <c r="F132" s="980"/>
      <c r="G132" s="980"/>
      <c r="H132" s="980"/>
      <c r="I132" s="980"/>
      <c r="J132" s="980"/>
      <c r="K132" s="980"/>
      <c r="L132" s="980"/>
      <c r="M132" s="980"/>
      <c r="N132" s="981"/>
      <c r="T132" s="18"/>
    </row>
    <row r="133" spans="2:20" ht="12.75" customHeight="1" x14ac:dyDescent="0.2">
      <c r="B133" s="244"/>
      <c r="C133" s="318"/>
      <c r="D133" s="321"/>
      <c r="E133" s="1019" t="str">
        <f>Translations!$B$332</f>
        <v>Tieši VĪP datu vākšanas vajadzībām šai sadaļai vajadzētu aptvert visus datus, kas iekļauti bāzlīnijas datu vākšanas veidnes F lapas g) punktā.</v>
      </c>
      <c r="F133" s="1020"/>
      <c r="G133" s="1020"/>
      <c r="H133" s="1020"/>
      <c r="I133" s="1020"/>
      <c r="J133" s="1020"/>
      <c r="K133" s="1020"/>
      <c r="L133" s="1020"/>
      <c r="M133" s="1020"/>
      <c r="N133" s="1021"/>
    </row>
    <row r="134" spans="2:20" ht="25.5" customHeight="1" x14ac:dyDescent="0.2">
      <c r="B134" s="244"/>
      <c r="C134" s="318"/>
      <c r="D134" s="319"/>
      <c r="E134" s="991" t="str">
        <f>Translations!$B$333</f>
        <v>Aprakstiet, kā avota plūsmu un emisijas avotu emisijas tiek attiecinātas uz šo apakšiekārtu saskaņā ar FAR VII pielikuma 10.1.1. iedaļas noteikumiem, ņemot vērā šādus izņēmumus:</v>
      </c>
      <c r="F134" s="992"/>
      <c r="G134" s="992"/>
      <c r="H134" s="992"/>
      <c r="I134" s="992"/>
      <c r="J134" s="992"/>
      <c r="K134" s="992"/>
      <c r="L134" s="992"/>
      <c r="M134" s="992"/>
      <c r="N134" s="993"/>
    </row>
    <row r="135" spans="2:20" ht="25.5" customHeight="1" x14ac:dyDescent="0.2">
      <c r="B135" s="244"/>
      <c r="C135" s="318"/>
      <c r="D135" s="319"/>
      <c r="E135" s="323" t="s">
        <v>139</v>
      </c>
      <c r="F135" s="991" t="str">
        <f>Translations!$B$334</f>
        <v>emisijas, kas attiecināmas uz izmērāmu siltumu, kuru importē uz šo apakšiekārtu vai no tās eksportē, aprakstāmas nevis šeit, bet gan g) punktā saskaņā ar FAR VII pielikuma 10.1.2. iedaļas 4. un 5. punktu;</v>
      </c>
      <c r="G135" s="1045"/>
      <c r="H135" s="1045"/>
      <c r="I135" s="1045"/>
      <c r="J135" s="1045"/>
      <c r="K135" s="1045"/>
      <c r="L135" s="1045"/>
      <c r="M135" s="1045"/>
      <c r="N135" s="1046"/>
    </row>
    <row r="136" spans="2:20" ht="25.5" customHeight="1" x14ac:dyDescent="0.2">
      <c r="B136" s="244"/>
      <c r="C136" s="318"/>
      <c r="D136" s="319"/>
      <c r="E136" s="323" t="s">
        <v>139</v>
      </c>
      <c r="F136" s="991" t="str">
        <f>Translations!$B$335</f>
        <v>emisijas no atlikumgāzēm, kas IMPORTĒTAS no citām iekārtām vai apakšiekārtām un patērētas šajā apakšiekārtā, norādāmas nevis šeit, bet gan f) punktā.</v>
      </c>
      <c r="G136" s="1045"/>
      <c r="H136" s="1045"/>
      <c r="I136" s="1045"/>
      <c r="J136" s="1045"/>
      <c r="K136" s="1045"/>
      <c r="L136" s="1045"/>
      <c r="M136" s="1045"/>
      <c r="N136" s="1046"/>
    </row>
    <row r="137" spans="2:20" ht="25.5" customHeight="1" x14ac:dyDescent="0.2">
      <c r="B137" s="244"/>
      <c r="C137" s="318"/>
      <c r="D137" s="319"/>
      <c r="E137" s="991" t="str">
        <f>Translations!$B$336</f>
        <v>Aprakstā jāiekļauj pienācīga atsauce uz jaunāko apstiprināto MZR atbilstīgo monitoringa plānu, un visu avota plūsmu un emisiju nosaukumiem jābūt vienādiem.</v>
      </c>
      <c r="F137" s="992"/>
      <c r="G137" s="992"/>
      <c r="H137" s="992"/>
      <c r="I137" s="992"/>
      <c r="J137" s="992"/>
      <c r="K137" s="992"/>
      <c r="L137" s="992"/>
      <c r="M137" s="992"/>
      <c r="N137" s="993"/>
    </row>
    <row r="138" spans="2:20" ht="12.75" customHeight="1" x14ac:dyDescent="0.2">
      <c r="B138" s="244"/>
      <c r="C138" s="318"/>
      <c r="D138" s="322"/>
      <c r="E138" s="324"/>
      <c r="F138" s="987" t="str">
        <f>IF(I30&lt;&gt;"",HYPERLINK("#" &amp; Q138,EUConst_MsgDescription),"")</f>
        <v/>
      </c>
      <c r="G138" s="961"/>
      <c r="H138" s="961"/>
      <c r="I138" s="961"/>
      <c r="J138" s="961"/>
      <c r="K138" s="961"/>
      <c r="L138" s="961"/>
      <c r="M138" s="961"/>
      <c r="N138" s="962"/>
      <c r="P138" s="22" t="s">
        <v>172</v>
      </c>
      <c r="Q138" s="371" t="str">
        <f>"#"&amp;ADDRESS(ROW($C$10),COLUMN($C$10))</f>
        <v>#$C$10</v>
      </c>
    </row>
    <row r="139" spans="2:20" ht="5.0999999999999996" customHeight="1" x14ac:dyDescent="0.2">
      <c r="B139" s="244"/>
      <c r="C139" s="318"/>
      <c r="D139" s="322"/>
      <c r="E139" s="325"/>
      <c r="F139" s="988"/>
      <c r="G139" s="988"/>
      <c r="H139" s="988"/>
      <c r="I139" s="988"/>
      <c r="J139" s="988"/>
      <c r="K139" s="988"/>
      <c r="L139" s="988"/>
      <c r="M139" s="988"/>
      <c r="N139" s="989"/>
    </row>
    <row r="140" spans="2:20" ht="50.1" customHeight="1" x14ac:dyDescent="0.2">
      <c r="B140" s="244"/>
      <c r="C140" s="318"/>
      <c r="D140" s="319"/>
      <c r="E140" s="319"/>
      <c r="F140" s="926"/>
      <c r="G140" s="927"/>
      <c r="H140" s="927"/>
      <c r="I140" s="927"/>
      <c r="J140" s="927"/>
      <c r="K140" s="927"/>
      <c r="L140" s="927"/>
      <c r="M140" s="927"/>
      <c r="N140" s="941"/>
    </row>
    <row r="141" spans="2:20" ht="5.0999999999999996" customHeight="1" x14ac:dyDescent="0.2">
      <c r="B141" s="244"/>
      <c r="C141" s="318"/>
      <c r="D141" s="319"/>
      <c r="E141" s="319"/>
      <c r="F141" s="319"/>
      <c r="G141" s="319"/>
      <c r="H141" s="319"/>
      <c r="I141" s="319"/>
      <c r="J141" s="319"/>
      <c r="K141" s="319"/>
      <c r="L141" s="319"/>
      <c r="M141" s="319"/>
      <c r="N141" s="320"/>
    </row>
    <row r="142" spans="2:20" ht="12.75" customHeight="1" x14ac:dyDescent="0.2">
      <c r="B142" s="244"/>
      <c r="C142" s="318"/>
      <c r="D142" s="319"/>
      <c r="E142" s="319"/>
      <c r="F142" s="990" t="str">
        <f>Translations!$B$210</f>
        <v>Atsauce uz ārējām datnēm (attiecīgā gadījumā)</v>
      </c>
      <c r="G142" s="990"/>
      <c r="H142" s="990"/>
      <c r="I142" s="990"/>
      <c r="J142" s="990"/>
      <c r="K142" s="900"/>
      <c r="L142" s="900"/>
      <c r="M142" s="900"/>
      <c r="N142" s="900"/>
    </row>
    <row r="143" spans="2:20" ht="5.0999999999999996" customHeight="1" x14ac:dyDescent="0.2">
      <c r="B143" s="244"/>
      <c r="C143" s="318"/>
      <c r="D143" s="319"/>
      <c r="E143" s="319"/>
      <c r="F143" s="326"/>
      <c r="G143" s="326"/>
      <c r="H143" s="326"/>
      <c r="I143" s="326"/>
      <c r="J143" s="326"/>
      <c r="K143" s="326"/>
      <c r="L143" s="326"/>
      <c r="M143" s="326"/>
      <c r="N143" s="327"/>
    </row>
    <row r="144" spans="2:20" ht="12.75" customHeight="1" x14ac:dyDescent="0.2">
      <c r="B144" s="244"/>
      <c r="C144" s="318"/>
      <c r="D144" s="322" t="s">
        <v>33</v>
      </c>
      <c r="E144" s="980" t="str">
        <f>Translations!$B$337</f>
        <v>Vai ir relevantas vēl citas iekšējas avota plūsmas?</v>
      </c>
      <c r="F144" s="980"/>
      <c r="G144" s="980"/>
      <c r="H144" s="980"/>
      <c r="I144" s="980"/>
      <c r="J144" s="980"/>
      <c r="K144" s="980"/>
      <c r="L144" s="980"/>
      <c r="M144" s="986"/>
      <c r="N144" s="986"/>
      <c r="T144" s="18"/>
    </row>
    <row r="145" spans="1:23" ht="12.75" customHeight="1" x14ac:dyDescent="0.2">
      <c r="B145" s="244"/>
      <c r="C145" s="318"/>
      <c r="D145" s="319"/>
      <c r="E145" s="1019" t="str">
        <f>Translations!$B$338</f>
        <v>Tieši VĪP datu vākšanas vajadzībām šai sadaļai vajadzētu aptvert visus datus, kas iekļauti bāzlīnijas datu vākšanas veidnes F lapas i) punktā.</v>
      </c>
      <c r="F145" s="1020"/>
      <c r="G145" s="1020"/>
      <c r="H145" s="1020"/>
      <c r="I145" s="1020"/>
      <c r="J145" s="1020"/>
      <c r="K145" s="1020"/>
      <c r="L145" s="1020"/>
      <c r="M145" s="1020"/>
      <c r="N145" s="1021"/>
    </row>
    <row r="146" spans="1:23" ht="12.75" customHeight="1" x14ac:dyDescent="0.2">
      <c r="B146" s="244"/>
      <c r="C146" s="318"/>
      <c r="D146" s="319"/>
      <c r="E146" s="991" t="str">
        <f>Translations!$B$339</f>
        <v>Attiecīgā gadījumā šeit aprakstiet, kā tiek monitorēti atbilstošie daudzumi, it sevišķi tad, ja tas nav jau norādīts MZR atbilstīgajā monitoringa plānā.</v>
      </c>
      <c r="F146" s="992"/>
      <c r="G146" s="992"/>
      <c r="H146" s="992"/>
      <c r="I146" s="992"/>
      <c r="J146" s="992"/>
      <c r="K146" s="992"/>
      <c r="L146" s="992"/>
      <c r="M146" s="992"/>
      <c r="N146" s="993"/>
    </row>
    <row r="147" spans="1:23" ht="12.75" customHeight="1" x14ac:dyDescent="0.2">
      <c r="B147" s="244"/>
      <c r="C147" s="318"/>
      <c r="D147" s="322"/>
      <c r="E147" s="991" t="str">
        <f>Translations!$B$250</f>
        <v>Šeit izvēlieties</v>
      </c>
      <c r="F147" s="992"/>
      <c r="G147" s="992"/>
      <c r="H147" s="992"/>
      <c r="I147" s="992"/>
      <c r="J147" s="992"/>
      <c r="K147" s="992"/>
      <c r="L147" s="992"/>
      <c r="M147" s="992"/>
      <c r="N147" s="993"/>
    </row>
    <row r="148" spans="1:23" ht="12.75" customHeight="1" x14ac:dyDescent="0.2">
      <c r="B148" s="244"/>
      <c r="C148" s="318"/>
      <c r="D148" s="322"/>
      <c r="E148" s="323" t="s">
        <v>139</v>
      </c>
      <c r="F148" s="991" t="str">
        <f>Translations!$B$340</f>
        <v>importēto vai eksportēto daudzumu kvantificēšanai izmantoto datu avotu saskaņā ar FAR VII pielikuma 4.4. iedaļu,</v>
      </c>
      <c r="G148" s="1045"/>
      <c r="H148" s="1045"/>
      <c r="I148" s="1045"/>
      <c r="J148" s="1045"/>
      <c r="K148" s="1045"/>
      <c r="L148" s="1045"/>
      <c r="M148" s="1045"/>
      <c r="N148" s="1046"/>
    </row>
    <row r="149" spans="1:23" ht="12.75" customHeight="1" x14ac:dyDescent="0.2">
      <c r="B149" s="244"/>
      <c r="C149" s="318"/>
      <c r="D149" s="322"/>
      <c r="E149" s="323" t="s">
        <v>139</v>
      </c>
      <c r="F149" s="991" t="str">
        <f>Translations!$B$341</f>
        <v>aprēķinu koeficientu noteikšanas metodi saskaņā ar FAR VII pielikuma 4.6. iedaļu.</v>
      </c>
      <c r="G149" s="1045"/>
      <c r="H149" s="1045"/>
      <c r="I149" s="1045"/>
      <c r="J149" s="1045"/>
      <c r="K149" s="1045"/>
      <c r="L149" s="1045"/>
      <c r="M149" s="1045"/>
      <c r="N149" s="1046"/>
    </row>
    <row r="150" spans="1:23" ht="25.5" customHeight="1" thickBot="1" x14ac:dyDescent="0.25">
      <c r="B150" s="244"/>
      <c r="C150" s="318"/>
      <c r="D150" s="319"/>
      <c r="E150" s="319"/>
      <c r="F150" s="319"/>
      <c r="G150" s="319"/>
      <c r="H150" s="319"/>
      <c r="I150" s="982" t="str">
        <f>Translations!$B$254</f>
        <v>Datu avots</v>
      </c>
      <c r="J150" s="982"/>
      <c r="K150" s="982" t="str">
        <f>Translations!$B$255</f>
        <v>Cits datu avots (attiecīgā gadījumā)</v>
      </c>
      <c r="L150" s="982"/>
      <c r="M150" s="982" t="str">
        <f>Translations!$B$255</f>
        <v>Cits datu avots (attiecīgā gadījumā)</v>
      </c>
      <c r="N150" s="982"/>
      <c r="W150" s="245" t="s">
        <v>165</v>
      </c>
    </row>
    <row r="151" spans="1:23" ht="12.75" customHeight="1" x14ac:dyDescent="0.2">
      <c r="B151" s="244"/>
      <c r="C151" s="318"/>
      <c r="D151" s="322"/>
      <c r="E151" s="324" t="s">
        <v>302</v>
      </c>
      <c r="F151" s="985" t="str">
        <f>Translations!$B$342</f>
        <v>Importētie vai eksportētie daudzumi</v>
      </c>
      <c r="G151" s="994"/>
      <c r="H151" s="994"/>
      <c r="I151" s="983"/>
      <c r="J151" s="983"/>
      <c r="K151" s="965"/>
      <c r="L151" s="965"/>
      <c r="M151" s="965"/>
      <c r="N151" s="965"/>
      <c r="W151" s="251" t="b">
        <f>AND(M144&lt;&gt;"",M144=FALSE)</f>
        <v>0</v>
      </c>
    </row>
    <row r="152" spans="1:23" ht="12.75" customHeight="1" x14ac:dyDescent="0.2">
      <c r="B152" s="244"/>
      <c r="C152" s="318"/>
      <c r="D152" s="322"/>
      <c r="E152" s="324" t="s">
        <v>303</v>
      </c>
      <c r="F152" s="985" t="str">
        <f>Translations!$B$256</f>
        <v>Enerģētiskais saturs</v>
      </c>
      <c r="G152" s="994"/>
      <c r="H152" s="994"/>
      <c r="I152" s="983"/>
      <c r="J152" s="983"/>
      <c r="K152" s="965"/>
      <c r="L152" s="965"/>
      <c r="M152" s="965"/>
      <c r="N152" s="965"/>
      <c r="W152" s="271" t="b">
        <f>W151</f>
        <v>0</v>
      </c>
    </row>
    <row r="153" spans="1:23" ht="12.75" customHeight="1" x14ac:dyDescent="0.2">
      <c r="B153" s="244"/>
      <c r="C153" s="318"/>
      <c r="D153" s="322"/>
      <c r="E153" s="324" t="s">
        <v>304</v>
      </c>
      <c r="F153" s="984" t="str">
        <f>Translations!$B$343</f>
        <v>Emisijas faktors vai oglekļa saturs</v>
      </c>
      <c r="G153" s="984"/>
      <c r="H153" s="985"/>
      <c r="I153" s="926"/>
      <c r="J153" s="941"/>
      <c r="K153" s="928"/>
      <c r="L153" s="945"/>
      <c r="M153" s="928"/>
      <c r="N153" s="945"/>
      <c r="W153" s="271" t="b">
        <f>W152</f>
        <v>0</v>
      </c>
    </row>
    <row r="154" spans="1:23" ht="12.75" customHeight="1" x14ac:dyDescent="0.2">
      <c r="B154" s="244"/>
      <c r="C154" s="318"/>
      <c r="D154" s="322"/>
      <c r="E154" s="324" t="s">
        <v>305</v>
      </c>
      <c r="F154" s="984" t="str">
        <f>Translations!$B$344</f>
        <v>Biomasas saturs</v>
      </c>
      <c r="G154" s="984"/>
      <c r="H154" s="985"/>
      <c r="I154" s="926"/>
      <c r="J154" s="941"/>
      <c r="K154" s="928"/>
      <c r="L154" s="945"/>
      <c r="M154" s="928"/>
      <c r="N154" s="945"/>
      <c r="W154" s="271" t="b">
        <f>W153</f>
        <v>0</v>
      </c>
    </row>
    <row r="155" spans="1:23" ht="5.0999999999999996" customHeight="1" x14ac:dyDescent="0.2">
      <c r="B155" s="244"/>
      <c r="C155" s="318"/>
      <c r="D155" s="322"/>
      <c r="E155" s="319"/>
      <c r="F155" s="319"/>
      <c r="G155" s="319"/>
      <c r="H155" s="319"/>
      <c r="I155" s="319"/>
      <c r="J155" s="319"/>
      <c r="K155" s="319"/>
      <c r="L155" s="319"/>
      <c r="M155" s="319"/>
      <c r="N155" s="320"/>
      <c r="W155" s="253"/>
    </row>
    <row r="156" spans="1:23" ht="12.75" customHeight="1" x14ac:dyDescent="0.2">
      <c r="B156" s="244"/>
      <c r="C156" s="318"/>
      <c r="D156" s="322"/>
      <c r="E156" s="324" t="s">
        <v>306</v>
      </c>
      <c r="F156" s="978" t="str">
        <f>Translations!$B$257</f>
        <v>Izmantotās metodikas apraksts</v>
      </c>
      <c r="G156" s="978"/>
      <c r="H156" s="978"/>
      <c r="I156" s="978"/>
      <c r="J156" s="978"/>
      <c r="K156" s="978"/>
      <c r="L156" s="978"/>
      <c r="M156" s="978"/>
      <c r="N156" s="979"/>
      <c r="W156" s="253"/>
    </row>
    <row r="157" spans="1:23" ht="5.0999999999999996" customHeight="1" x14ac:dyDescent="0.2">
      <c r="B157" s="244"/>
      <c r="C157" s="318"/>
      <c r="D157" s="319"/>
      <c r="E157" s="323"/>
      <c r="F157" s="213"/>
      <c r="G157" s="553"/>
      <c r="H157" s="553"/>
      <c r="I157" s="553"/>
      <c r="J157" s="553"/>
      <c r="K157" s="553"/>
      <c r="L157" s="553"/>
      <c r="M157" s="553"/>
      <c r="N157" s="554"/>
      <c r="W157" s="253"/>
    </row>
    <row r="158" spans="1:23" ht="12.75" customHeight="1" x14ac:dyDescent="0.2">
      <c r="B158" s="244"/>
      <c r="C158" s="318"/>
      <c r="D158" s="322"/>
      <c r="E158" s="324"/>
      <c r="F158" s="987" t="str">
        <f>IF(I30&lt;&gt;"",HYPERLINK("#" &amp; Q158,EUConst_MsgDescription),"")</f>
        <v/>
      </c>
      <c r="G158" s="961"/>
      <c r="H158" s="961"/>
      <c r="I158" s="961"/>
      <c r="J158" s="961"/>
      <c r="K158" s="961"/>
      <c r="L158" s="961"/>
      <c r="M158" s="961"/>
      <c r="N158" s="962"/>
      <c r="P158" s="22" t="s">
        <v>172</v>
      </c>
      <c r="Q158" s="371" t="str">
        <f>"#"&amp;ADDRESS(ROW($C$10),COLUMN($C$10))</f>
        <v>#$C$10</v>
      </c>
      <c r="W158" s="253"/>
    </row>
    <row r="159" spans="1:23" ht="5.0999999999999996" customHeight="1" x14ac:dyDescent="0.2">
      <c r="B159" s="244"/>
      <c r="C159" s="318"/>
      <c r="D159" s="322"/>
      <c r="E159" s="325"/>
      <c r="F159" s="988"/>
      <c r="G159" s="988"/>
      <c r="H159" s="988"/>
      <c r="I159" s="988"/>
      <c r="J159" s="988"/>
      <c r="K159" s="988"/>
      <c r="L159" s="988"/>
      <c r="M159" s="988"/>
      <c r="N159" s="989"/>
      <c r="W159" s="253"/>
    </row>
    <row r="160" spans="1:23" s="249" customFormat="1" ht="50.1" customHeight="1" x14ac:dyDescent="0.2">
      <c r="A160" s="254"/>
      <c r="B160" s="12"/>
      <c r="C160" s="318"/>
      <c r="D160" s="325"/>
      <c r="E160" s="325"/>
      <c r="F160" s="946"/>
      <c r="G160" s="947"/>
      <c r="H160" s="947"/>
      <c r="I160" s="947"/>
      <c r="J160" s="947"/>
      <c r="K160" s="947"/>
      <c r="L160" s="947"/>
      <c r="M160" s="947"/>
      <c r="N160" s="948"/>
      <c r="O160" s="36"/>
      <c r="P160" s="254"/>
      <c r="Q160" s="254"/>
      <c r="R160" s="254"/>
      <c r="S160" s="245"/>
      <c r="T160" s="245"/>
      <c r="U160" s="254"/>
      <c r="V160" s="254"/>
      <c r="W160" s="255" t="b">
        <f>W154</f>
        <v>0</v>
      </c>
    </row>
    <row r="161" spans="2:23" ht="5.0999999999999996" customHeight="1" x14ac:dyDescent="0.2">
      <c r="C161" s="318"/>
      <c r="D161" s="322"/>
      <c r="E161" s="319"/>
      <c r="F161" s="319"/>
      <c r="G161" s="319"/>
      <c r="H161" s="319"/>
      <c r="I161" s="319"/>
      <c r="J161" s="319"/>
      <c r="K161" s="319"/>
      <c r="L161" s="319"/>
      <c r="M161" s="319"/>
      <c r="N161" s="320"/>
      <c r="W161" s="253"/>
    </row>
    <row r="162" spans="2:23" ht="12.75" customHeight="1" thickBot="1" x14ac:dyDescent="0.25">
      <c r="C162" s="318"/>
      <c r="D162" s="322"/>
      <c r="E162" s="324"/>
      <c r="F162" s="990" t="str">
        <f>Translations!$B$210</f>
        <v>Atsauce uz ārējām datnēm (attiecīgā gadījumā)</v>
      </c>
      <c r="G162" s="990"/>
      <c r="H162" s="990"/>
      <c r="I162" s="990"/>
      <c r="J162" s="990"/>
      <c r="K162" s="900"/>
      <c r="L162" s="900"/>
      <c r="M162" s="900"/>
      <c r="N162" s="900"/>
      <c r="W162" s="259" t="b">
        <f>W160</f>
        <v>0</v>
      </c>
    </row>
    <row r="163" spans="2:23" ht="5.0999999999999996" customHeight="1" x14ac:dyDescent="0.2">
      <c r="C163" s="318"/>
      <c r="D163" s="322"/>
      <c r="E163" s="319"/>
      <c r="F163" s="319"/>
      <c r="G163" s="319"/>
      <c r="H163" s="319"/>
      <c r="I163" s="319"/>
      <c r="J163" s="319"/>
      <c r="K163" s="319"/>
      <c r="L163" s="319"/>
      <c r="M163" s="319"/>
      <c r="N163" s="320"/>
    </row>
    <row r="164" spans="2:23" ht="12.75" customHeight="1" x14ac:dyDescent="0.2">
      <c r="C164" s="318"/>
      <c r="D164" s="322" t="s">
        <v>34</v>
      </c>
      <c r="E164" s="980" t="str">
        <f>Translations!$B$345</f>
        <v>Vai ir relevants importētais vai eksportētais pārvietotais CO2?</v>
      </c>
      <c r="F164" s="980"/>
      <c r="G164" s="980"/>
      <c r="H164" s="980"/>
      <c r="I164" s="980"/>
      <c r="J164" s="980"/>
      <c r="K164" s="980"/>
      <c r="L164" s="980"/>
      <c r="M164" s="986"/>
      <c r="N164" s="986"/>
      <c r="T164" s="18"/>
    </row>
    <row r="165" spans="2:23" ht="12.75" customHeight="1" thickBot="1" x14ac:dyDescent="0.25">
      <c r="C165" s="318"/>
      <c r="D165" s="319"/>
      <c r="E165" s="1019" t="str">
        <f>Translations!$B$346</f>
        <v>Tieši VĪP datu vākšanas vajadzībām šai sadaļai vajadzētu aptvert visus datus, kas iekļauti bāzlīnijas datu vākšanas veidnes F lapas j) punktā.</v>
      </c>
      <c r="F165" s="1020"/>
      <c r="G165" s="1020"/>
      <c r="H165" s="1020"/>
      <c r="I165" s="1020"/>
      <c r="J165" s="1020"/>
      <c r="K165" s="1020"/>
      <c r="L165" s="1020"/>
      <c r="M165" s="1020"/>
      <c r="N165" s="1021"/>
    </row>
    <row r="166" spans="2:23" ht="12.75" customHeight="1" thickBot="1" x14ac:dyDescent="0.25">
      <c r="C166" s="318"/>
      <c r="D166" s="319"/>
      <c r="E166" s="991" t="str">
        <f>Translations!$B$339</f>
        <v>Attiecīgā gadījumā šeit aprakstiet, kā tiek monitorēti atbilstošie daudzumi, it sevišķi tad, ja tas nav jau norādīts MZR atbilstīgajā monitoringa plānā.</v>
      </c>
      <c r="F166" s="992"/>
      <c r="G166" s="992"/>
      <c r="H166" s="992"/>
      <c r="I166" s="992"/>
      <c r="J166" s="992"/>
      <c r="K166" s="992"/>
      <c r="L166" s="992"/>
      <c r="M166" s="992"/>
      <c r="N166" s="993"/>
      <c r="W166" s="266" t="s">
        <v>165</v>
      </c>
    </row>
    <row r="167" spans="2:23" ht="25.5" customHeight="1" x14ac:dyDescent="0.2">
      <c r="C167" s="318"/>
      <c r="D167" s="319"/>
      <c r="E167" s="319"/>
      <c r="F167" s="926"/>
      <c r="G167" s="927"/>
      <c r="H167" s="927"/>
      <c r="I167" s="927"/>
      <c r="J167" s="927"/>
      <c r="K167" s="927"/>
      <c r="L167" s="927"/>
      <c r="M167" s="927"/>
      <c r="N167" s="941"/>
      <c r="W167" s="251" t="b">
        <f>AND(M164&lt;&gt;"",M164=FALSE)</f>
        <v>0</v>
      </c>
    </row>
    <row r="168" spans="2:23" ht="5.0999999999999996" customHeight="1" x14ac:dyDescent="0.2">
      <c r="C168" s="318"/>
      <c r="D168" s="319"/>
      <c r="E168" s="319"/>
      <c r="F168" s="319"/>
      <c r="G168" s="319"/>
      <c r="H168" s="319"/>
      <c r="I168" s="319"/>
      <c r="J168" s="319"/>
      <c r="K168" s="319"/>
      <c r="L168" s="319"/>
      <c r="M168" s="319"/>
      <c r="N168" s="320"/>
      <c r="W168" s="253"/>
    </row>
    <row r="169" spans="2:23" ht="12.75" customHeight="1" thickBot="1" x14ac:dyDescent="0.25">
      <c r="C169" s="318"/>
      <c r="D169" s="319"/>
      <c r="E169" s="319"/>
      <c r="F169" s="990" t="str">
        <f>Translations!$B$210</f>
        <v>Atsauce uz ārējām datnēm (attiecīgā gadījumā)</v>
      </c>
      <c r="G169" s="990"/>
      <c r="H169" s="990"/>
      <c r="I169" s="990"/>
      <c r="J169" s="990"/>
      <c r="K169" s="900"/>
      <c r="L169" s="900"/>
      <c r="M169" s="900"/>
      <c r="N169" s="900"/>
      <c r="W169" s="273" t="b">
        <f>W167</f>
        <v>0</v>
      </c>
    </row>
    <row r="170" spans="2:23" ht="5.0999999999999996" customHeight="1" x14ac:dyDescent="0.2">
      <c r="C170" s="318"/>
      <c r="D170" s="322"/>
      <c r="E170" s="319"/>
      <c r="F170" s="319"/>
      <c r="G170" s="319"/>
      <c r="H170" s="319"/>
      <c r="I170" s="319"/>
      <c r="J170" s="319"/>
      <c r="K170" s="319"/>
      <c r="L170" s="319"/>
      <c r="M170" s="319"/>
      <c r="N170" s="320"/>
    </row>
    <row r="171" spans="2:23" ht="5.0999999999999996" customHeight="1" x14ac:dyDescent="0.2">
      <c r="C171" s="315"/>
      <c r="D171" s="328"/>
      <c r="E171" s="316"/>
      <c r="F171" s="316"/>
      <c r="G171" s="316"/>
      <c r="H171" s="316"/>
      <c r="I171" s="316"/>
      <c r="J171" s="316"/>
      <c r="K171" s="316"/>
      <c r="L171" s="316"/>
      <c r="M171" s="316"/>
      <c r="N171" s="317"/>
    </row>
    <row r="172" spans="2:23" ht="12.75" customHeight="1" x14ac:dyDescent="0.2">
      <c r="C172" s="318"/>
      <c r="D172" s="321" t="s">
        <v>31</v>
      </c>
      <c r="E172" s="1017" t="str">
        <f>Translations!$B$831</f>
        <v>Enerģijas ielaide šajā apakšiekārtā un relevantais emisijas faktors</v>
      </c>
      <c r="F172" s="1017"/>
      <c r="G172" s="1017"/>
      <c r="H172" s="1017"/>
      <c r="I172" s="1017"/>
      <c r="J172" s="1017"/>
      <c r="K172" s="1017"/>
      <c r="L172" s="1017"/>
      <c r="M172" s="1017"/>
      <c r="N172" s="1018"/>
    </row>
    <row r="173" spans="2:23" ht="12.75" customHeight="1" x14ac:dyDescent="0.2">
      <c r="C173" s="318"/>
      <c r="D173" s="319"/>
      <c r="E173" s="1019" t="str">
        <f>Translations!$B$348</f>
        <v>Tieši VĪP datu vākšanas vajadzībām šai sadaļai vajadzētu aptvert visus datus, kas iekļauti bāzlīnijas datu vākšanas veidnes F lapas h) punktā.</v>
      </c>
      <c r="F173" s="1020"/>
      <c r="G173" s="1020"/>
      <c r="H173" s="1020"/>
      <c r="I173" s="1020"/>
      <c r="J173" s="1020"/>
      <c r="K173" s="1020"/>
      <c r="L173" s="1020"/>
      <c r="M173" s="1020"/>
      <c r="N173" s="1021"/>
    </row>
    <row r="174" spans="2:23" ht="12.75" customHeight="1" x14ac:dyDescent="0.2">
      <c r="C174" s="318"/>
      <c r="D174" s="322" t="s">
        <v>32</v>
      </c>
      <c r="E174" s="980" t="str">
        <f>Translations!$B$249</f>
        <v>Informācija par izmantoto metodiku</v>
      </c>
      <c r="F174" s="980"/>
      <c r="G174" s="980"/>
      <c r="H174" s="980"/>
      <c r="I174" s="980"/>
      <c r="J174" s="980"/>
      <c r="K174" s="980"/>
      <c r="L174" s="980"/>
      <c r="M174" s="980"/>
      <c r="N174" s="981"/>
    </row>
    <row r="175" spans="2:23" ht="12.75" customHeight="1" x14ac:dyDescent="0.2">
      <c r="C175" s="318"/>
      <c r="D175" s="322"/>
      <c r="E175" s="991" t="str">
        <f>Translations!$B$250</f>
        <v>Šeit izvēlieties</v>
      </c>
      <c r="F175" s="992"/>
      <c r="G175" s="992"/>
      <c r="H175" s="992"/>
      <c r="I175" s="992"/>
      <c r="J175" s="992"/>
      <c r="K175" s="992"/>
      <c r="L175" s="992"/>
      <c r="M175" s="992"/>
      <c r="N175" s="993"/>
    </row>
    <row r="176" spans="2:23" ht="12.75" customHeight="1" x14ac:dyDescent="0.2">
      <c r="B176" s="244"/>
      <c r="C176" s="318"/>
      <c r="D176" s="322"/>
      <c r="E176" s="323" t="s">
        <v>139</v>
      </c>
      <c r="F176" s="991" t="str">
        <f>Translations!$B$832</f>
        <v>kurināmā ielaides un materiālu ielaides (eksotermiskais siltums) kvantificēšanai izmantoto datu avotu saskaņā ar BIR VII pielikuma 4.4. iedaļu;</v>
      </c>
      <c r="G176" s="1045"/>
      <c r="H176" s="1045"/>
      <c r="I176" s="1045"/>
      <c r="J176" s="1045"/>
      <c r="K176" s="1045"/>
      <c r="L176" s="1045"/>
      <c r="M176" s="1045"/>
      <c r="N176" s="1046"/>
    </row>
    <row r="177" spans="2:17" ht="25.5" customHeight="1" x14ac:dyDescent="0.2">
      <c r="B177" s="244"/>
      <c r="C177" s="318"/>
      <c r="D177" s="322"/>
      <c r="E177" s="323"/>
      <c r="F177" s="991" t="str">
        <f>Translations!$B$350</f>
        <v>Jēdziens “kurināmais” apzīmē jebkuru avota plūsmu saskaņā ar MZR, kas ir sadedzināma un kam var noteikt zemāko siltumspēju.</v>
      </c>
      <c r="G177" s="1045"/>
      <c r="H177" s="1045"/>
      <c r="I177" s="1045"/>
      <c r="J177" s="1045"/>
      <c r="K177" s="1045"/>
      <c r="L177" s="1045"/>
      <c r="M177" s="1045"/>
      <c r="N177" s="1046"/>
    </row>
    <row r="178" spans="2:17" ht="12.75" customHeight="1" x14ac:dyDescent="0.2">
      <c r="B178" s="244"/>
      <c r="C178" s="318"/>
      <c r="D178" s="322"/>
      <c r="E178" s="323" t="s">
        <v>139</v>
      </c>
      <c r="F178" s="991" t="str">
        <f>Translations!$B$351</f>
        <v>svērtā emisijas faktora noteikšanas metodi saskaņā ar FAR VII pielikuma 4.6. iedaļu.</v>
      </c>
      <c r="G178" s="1045"/>
      <c r="H178" s="1045"/>
      <c r="I178" s="1045"/>
      <c r="J178" s="1045"/>
      <c r="K178" s="1045"/>
      <c r="L178" s="1045"/>
      <c r="M178" s="1045"/>
      <c r="N178" s="1046"/>
    </row>
    <row r="179" spans="2:17" ht="12.75" customHeight="1" x14ac:dyDescent="0.2">
      <c r="B179" s="244"/>
      <c r="C179" s="318"/>
      <c r="D179" s="322"/>
      <c r="E179" s="323" t="s">
        <v>139</v>
      </c>
      <c r="F179" s="991" t="str">
        <f>Translations!$B$351</f>
        <v>svērtā emisijas faktora noteikšanas metodi saskaņā ar FAR VII pielikuma 4.6. iedaļu.</v>
      </c>
      <c r="G179" s="1045"/>
      <c r="H179" s="1045"/>
      <c r="I179" s="1045"/>
      <c r="J179" s="1045"/>
      <c r="K179" s="1045"/>
      <c r="L179" s="1045"/>
      <c r="M179" s="1045"/>
      <c r="N179" s="1046"/>
    </row>
    <row r="180" spans="2:17" ht="25.5" customHeight="1" x14ac:dyDescent="0.2">
      <c r="B180" s="244"/>
      <c r="C180" s="318"/>
      <c r="D180" s="322"/>
      <c r="E180" s="323"/>
      <c r="F180" s="991" t="str">
        <f>Translations!$B$352</f>
        <v>Svērto emisijas faktoru nosaka, kumulatīvās emisijas no kurināmajiem (arī tiem, ko izmanto izmērāma siltuma ražošanai) dalot ar kopējo enerģētisko saturu. Turklāt svērtajam emisijas faktoram attiecīgā gadījumā būtu jāietver arī emisijas no attiecīgo dūmgāzu attīrīšanas.</v>
      </c>
      <c r="G180" s="1045"/>
      <c r="H180" s="1045"/>
      <c r="I180" s="1045"/>
      <c r="J180" s="1045"/>
      <c r="K180" s="1045"/>
      <c r="L180" s="1045"/>
      <c r="M180" s="1045"/>
      <c r="N180" s="1046"/>
    </row>
    <row r="181" spans="2:17" ht="25.5" customHeight="1" x14ac:dyDescent="0.2">
      <c r="B181" s="244"/>
      <c r="C181" s="318"/>
      <c r="D181" s="322"/>
      <c r="E181" s="323"/>
      <c r="F181" s="991" t="str">
        <f>Translations!$B$253</f>
        <v>Tā kā var būt vairāk nekā viens datu avots, veidnē var norādīt līdz trīs avotiem. Ja izmantoti vēl citi avoti, norādiet trīs galvenos avotus un citas ziņas sniedziet metodikas aprakstā.</v>
      </c>
      <c r="G181" s="1045"/>
      <c r="H181" s="1045"/>
      <c r="I181" s="1045"/>
      <c r="J181" s="1045"/>
      <c r="K181" s="1045"/>
      <c r="L181" s="1045"/>
      <c r="M181" s="1045"/>
      <c r="N181" s="1046"/>
    </row>
    <row r="182" spans="2:17" ht="25.5" customHeight="1" x14ac:dyDescent="0.2">
      <c r="B182" s="244"/>
      <c r="C182" s="318"/>
      <c r="D182" s="319"/>
      <c r="E182" s="319"/>
      <c r="F182" s="336"/>
      <c r="G182" s="319"/>
      <c r="H182" s="319"/>
      <c r="I182" s="982" t="str">
        <f>Translations!$B$254</f>
        <v>Datu avots</v>
      </c>
      <c r="J182" s="982"/>
      <c r="K182" s="982" t="str">
        <f>Translations!$B$255</f>
        <v>Cits datu avots (attiecīgā gadījumā)</v>
      </c>
      <c r="L182" s="982"/>
      <c r="M182" s="982" t="str">
        <f>Translations!$B$255</f>
        <v>Cits datu avots (attiecīgā gadījumā)</v>
      </c>
      <c r="N182" s="982"/>
    </row>
    <row r="183" spans="2:17" ht="12.75" customHeight="1" x14ac:dyDescent="0.2">
      <c r="B183" s="244"/>
      <c r="C183" s="318"/>
      <c r="D183" s="322"/>
      <c r="E183" s="324" t="s">
        <v>302</v>
      </c>
      <c r="F183" s="984" t="str">
        <f>Translations!$B$833</f>
        <v>Kurināmā un materiālu ielaide</v>
      </c>
      <c r="G183" s="984"/>
      <c r="H183" s="985"/>
      <c r="I183" s="926"/>
      <c r="J183" s="927"/>
      <c r="K183" s="928"/>
      <c r="L183" s="929"/>
      <c r="M183" s="928"/>
      <c r="N183" s="945"/>
    </row>
    <row r="184" spans="2:17" ht="12.75" customHeight="1" x14ac:dyDescent="0.2">
      <c r="B184" s="244"/>
      <c r="C184" s="318"/>
      <c r="D184" s="322"/>
      <c r="E184" s="324" t="s">
        <v>303</v>
      </c>
      <c r="F184" s="984" t="str">
        <f>Translations!$B$826</f>
        <v>Elektroenerģijas ielaide siltuma ražošanai</v>
      </c>
      <c r="G184" s="984"/>
      <c r="H184" s="985"/>
      <c r="I184" s="983"/>
      <c r="J184" s="983"/>
      <c r="K184" s="965"/>
      <c r="L184" s="965"/>
      <c r="M184" s="965"/>
      <c r="N184" s="965"/>
    </row>
    <row r="185" spans="2:17" ht="12.75" customHeight="1" x14ac:dyDescent="0.2">
      <c r="B185" s="244"/>
      <c r="C185" s="318"/>
      <c r="D185" s="322"/>
      <c r="E185" s="324" t="s">
        <v>304</v>
      </c>
      <c r="F185" s="984" t="str">
        <f>Translations!$B$353</f>
        <v>Svērtais emisijas faktors</v>
      </c>
      <c r="G185" s="984"/>
      <c r="H185" s="985"/>
      <c r="I185" s="926"/>
      <c r="J185" s="927"/>
      <c r="K185" s="928"/>
      <c r="L185" s="929"/>
      <c r="M185" s="928"/>
      <c r="N185" s="945"/>
    </row>
    <row r="186" spans="2:17" ht="5.0999999999999996" customHeight="1" x14ac:dyDescent="0.2">
      <c r="B186" s="244"/>
      <c r="C186" s="318"/>
      <c r="D186" s="322"/>
      <c r="E186" s="319"/>
      <c r="F186" s="319"/>
      <c r="G186" s="319"/>
      <c r="H186" s="319"/>
      <c r="I186" s="319"/>
      <c r="J186" s="319"/>
      <c r="K186" s="319"/>
      <c r="L186" s="319"/>
      <c r="M186" s="319"/>
      <c r="N186" s="320"/>
    </row>
    <row r="187" spans="2:17" ht="12.75" customHeight="1" x14ac:dyDescent="0.2">
      <c r="B187" s="244"/>
      <c r="C187" s="318"/>
      <c r="D187" s="322"/>
      <c r="E187" s="324" t="s">
        <v>305</v>
      </c>
      <c r="F187" s="978" t="str">
        <f>Translations!$B$257</f>
        <v>Izmantotās metodikas apraksts</v>
      </c>
      <c r="G187" s="978"/>
      <c r="H187" s="978"/>
      <c r="I187" s="978"/>
      <c r="J187" s="978"/>
      <c r="K187" s="978"/>
      <c r="L187" s="978"/>
      <c r="M187" s="978"/>
      <c r="N187" s="979"/>
    </row>
    <row r="188" spans="2:17" ht="5.0999999999999996" customHeight="1" x14ac:dyDescent="0.2">
      <c r="B188" s="244"/>
      <c r="C188" s="318"/>
      <c r="D188" s="319"/>
      <c r="E188" s="323"/>
      <c r="F188" s="333"/>
      <c r="G188" s="334"/>
      <c r="H188" s="334"/>
      <c r="I188" s="334"/>
      <c r="J188" s="334"/>
      <c r="K188" s="334"/>
      <c r="L188" s="334"/>
      <c r="M188" s="334"/>
      <c r="N188" s="335"/>
    </row>
    <row r="189" spans="2:17" ht="12.75" customHeight="1" x14ac:dyDescent="0.2">
      <c r="B189" s="244"/>
      <c r="C189" s="318"/>
      <c r="D189" s="322"/>
      <c r="E189" s="324"/>
      <c r="F189" s="987" t="str">
        <f>IF(I30&lt;&gt;"",HYPERLINK("#" &amp; Q189,EUConst_MsgDescription),"")</f>
        <v/>
      </c>
      <c r="G189" s="961"/>
      <c r="H189" s="961"/>
      <c r="I189" s="961"/>
      <c r="J189" s="961"/>
      <c r="K189" s="961"/>
      <c r="L189" s="961"/>
      <c r="M189" s="961"/>
      <c r="N189" s="962"/>
      <c r="P189" s="22" t="s">
        <v>172</v>
      </c>
      <c r="Q189" s="371" t="str">
        <f>"#"&amp;ADDRESS(ROW($C$10),COLUMN($C$10))</f>
        <v>#$C$10</v>
      </c>
    </row>
    <row r="190" spans="2:17" ht="5.0999999999999996" customHeight="1" x14ac:dyDescent="0.2">
      <c r="B190" s="244"/>
      <c r="C190" s="318"/>
      <c r="D190" s="322"/>
      <c r="E190" s="325"/>
      <c r="F190" s="988"/>
      <c r="G190" s="988"/>
      <c r="H190" s="988"/>
      <c r="I190" s="988"/>
      <c r="J190" s="988"/>
      <c r="K190" s="988"/>
      <c r="L190" s="988"/>
      <c r="M190" s="988"/>
      <c r="N190" s="989"/>
    </row>
    <row r="191" spans="2:17" ht="50.1" customHeight="1" x14ac:dyDescent="0.2">
      <c r="B191" s="244"/>
      <c r="C191" s="318"/>
      <c r="D191" s="325"/>
      <c r="E191" s="325"/>
      <c r="F191" s="946"/>
      <c r="G191" s="947"/>
      <c r="H191" s="947"/>
      <c r="I191" s="947"/>
      <c r="J191" s="947"/>
      <c r="K191" s="947"/>
      <c r="L191" s="947"/>
      <c r="M191" s="947"/>
      <c r="N191" s="948"/>
    </row>
    <row r="192" spans="2:17" ht="5.0999999999999996" customHeight="1" thickBot="1" x14ac:dyDescent="0.25">
      <c r="B192" s="244"/>
      <c r="C192" s="318"/>
      <c r="D192" s="322"/>
      <c r="E192" s="319"/>
      <c r="F192" s="319"/>
      <c r="G192" s="319"/>
      <c r="H192" s="319"/>
      <c r="I192" s="319"/>
      <c r="J192" s="319"/>
      <c r="K192" s="319"/>
      <c r="L192" s="319"/>
      <c r="M192" s="319"/>
      <c r="N192" s="320"/>
    </row>
    <row r="193" spans="2:23" ht="12.75" customHeight="1" x14ac:dyDescent="0.2">
      <c r="B193" s="244"/>
      <c r="C193" s="318"/>
      <c r="D193" s="322"/>
      <c r="E193" s="324"/>
      <c r="F193" s="990" t="str">
        <f>Translations!$B$210</f>
        <v>Atsauce uz ārējām datnēm (attiecīgā gadījumā)</v>
      </c>
      <c r="G193" s="990"/>
      <c r="H193" s="990"/>
      <c r="I193" s="990"/>
      <c r="J193" s="990"/>
      <c r="K193" s="900"/>
      <c r="L193" s="900"/>
      <c r="M193" s="900"/>
      <c r="N193" s="900"/>
      <c r="W193" s="266" t="s">
        <v>165</v>
      </c>
    </row>
    <row r="194" spans="2:23" ht="5.0999999999999996" customHeight="1" x14ac:dyDescent="0.2">
      <c r="B194" s="244"/>
      <c r="C194" s="318"/>
      <c r="D194" s="322"/>
      <c r="E194" s="319"/>
      <c r="F194" s="319"/>
      <c r="G194" s="319"/>
      <c r="H194" s="319"/>
      <c r="I194" s="319"/>
      <c r="J194" s="319"/>
      <c r="K194" s="319"/>
      <c r="L194" s="319"/>
      <c r="M194" s="319"/>
      <c r="N194" s="320"/>
      <c r="W194" s="253"/>
    </row>
    <row r="195" spans="2:23" ht="12.75" customHeight="1" x14ac:dyDescent="0.2">
      <c r="B195" s="244"/>
      <c r="C195" s="318"/>
      <c r="D195" s="322" t="s">
        <v>33</v>
      </c>
      <c r="E195" s="1006" t="str">
        <f>Translations!$B$258</f>
        <v>Vai ir ievērota hierarhiskā kārtība?</v>
      </c>
      <c r="F195" s="1006"/>
      <c r="G195" s="1006"/>
      <c r="H195" s="1007"/>
      <c r="I195" s="260"/>
      <c r="J195" s="330" t="str">
        <f>Translations!$B$259</f>
        <v xml:space="preserve"> Ja nav, kāpēc nav?</v>
      </c>
      <c r="K195" s="926"/>
      <c r="L195" s="927"/>
      <c r="M195" s="927"/>
      <c r="N195" s="941"/>
      <c r="W195" s="258" t="b">
        <f>AND(I195&lt;&gt;"",I195=TRUE)</f>
        <v>0</v>
      </c>
    </row>
    <row r="196" spans="2:23" ht="25.5" customHeight="1" x14ac:dyDescent="0.2">
      <c r="B196" s="244"/>
      <c r="C196" s="318"/>
      <c r="D196" s="319"/>
      <c r="E196" s="991" t="str">
        <f>Translations!$B$323</f>
        <v>Izvēlieties “TRUE”/“PATIESS”, ja izmantots datu avots, kas FAR VII pielikuma 4. iedaļā norādītajā hierarhijā ieņem visaugstāko vietu. Ja tā nav, izvēlieties “FALSE”/”APLAMS”  un no nolaižamās izvēlnes izvēlieties iemeslu, bet sīkākas ziņas sniedziet tālāk. Atkāpes iemesli var būt šādi.</v>
      </c>
      <c r="F196" s="992"/>
      <c r="G196" s="992"/>
      <c r="H196" s="992"/>
      <c r="I196" s="992"/>
      <c r="J196" s="992"/>
      <c r="K196" s="992"/>
      <c r="L196" s="992"/>
      <c r="M196" s="992"/>
      <c r="N196" s="993"/>
      <c r="W196" s="267"/>
    </row>
    <row r="197" spans="2:23" ht="12.75" customHeight="1" x14ac:dyDescent="0.2">
      <c r="B197" s="244"/>
      <c r="C197" s="318"/>
      <c r="D197" s="322"/>
      <c r="E197" s="323" t="s">
        <v>139</v>
      </c>
      <c r="F197" s="991" t="str">
        <f>Translations!$B$261</f>
        <v>Nenoteiktības novērtējums: vienkāršotais nenoteiktības novērtējums saskaņā ar FAR 7. panta 2. punktu liecina, ka, izmantojot citus datu avotus, nenoteiktība ir mazāka.</v>
      </c>
      <c r="G197" s="1045"/>
      <c r="H197" s="1045"/>
      <c r="I197" s="1045"/>
      <c r="J197" s="1045"/>
      <c r="K197" s="1045"/>
      <c r="L197" s="1045"/>
      <c r="M197" s="1045"/>
      <c r="N197" s="1046"/>
      <c r="W197" s="253"/>
    </row>
    <row r="198" spans="2:23" ht="12.75" customHeight="1" x14ac:dyDescent="0.2">
      <c r="B198" s="244"/>
      <c r="C198" s="318"/>
      <c r="D198" s="322"/>
      <c r="E198" s="323" t="s">
        <v>139</v>
      </c>
      <c r="F198" s="991" t="str">
        <f>Translations!$B$262</f>
        <v>Tehniska neiespējamība: izmantot labākus datu avotus ir tehniski neiespējami.</v>
      </c>
      <c r="G198" s="1045"/>
      <c r="H198" s="1045"/>
      <c r="I198" s="1045"/>
      <c r="J198" s="1045"/>
      <c r="K198" s="1045"/>
      <c r="L198" s="1045"/>
      <c r="M198" s="1045"/>
      <c r="N198" s="1046"/>
      <c r="W198" s="253"/>
    </row>
    <row r="199" spans="2:23" ht="12.75" customHeight="1" x14ac:dyDescent="0.2">
      <c r="B199" s="244"/>
      <c r="C199" s="318"/>
      <c r="D199" s="322"/>
      <c r="E199" s="323" t="s">
        <v>139</v>
      </c>
      <c r="F199" s="991" t="str">
        <f>Translations!$B$263</f>
        <v>Pārmērīgas izmaksas: labāku datu avotu izmantošana radītu pārmērīgas izmaksas.</v>
      </c>
      <c r="G199" s="1045"/>
      <c r="H199" s="1045"/>
      <c r="I199" s="1045"/>
      <c r="J199" s="1045"/>
      <c r="K199" s="1045"/>
      <c r="L199" s="1045"/>
      <c r="M199" s="1045"/>
      <c r="N199" s="1046"/>
      <c r="W199" s="253"/>
    </row>
    <row r="200" spans="2:23" ht="5.0999999999999996" customHeight="1" x14ac:dyDescent="0.2">
      <c r="B200" s="244"/>
      <c r="C200" s="318"/>
      <c r="D200" s="319"/>
      <c r="E200" s="549"/>
      <c r="F200" s="549"/>
      <c r="G200" s="549"/>
      <c r="H200" s="549"/>
      <c r="I200" s="549"/>
      <c r="J200" s="549"/>
      <c r="K200" s="549"/>
      <c r="L200" s="549"/>
      <c r="M200" s="549"/>
      <c r="N200" s="550"/>
      <c r="V200" s="254"/>
      <c r="W200" s="253"/>
    </row>
    <row r="201" spans="2:23" ht="12.75" customHeight="1" x14ac:dyDescent="0.2">
      <c r="B201" s="244"/>
      <c r="C201" s="318"/>
      <c r="D201" s="331"/>
      <c r="E201" s="331"/>
      <c r="F201" s="978" t="str">
        <f>Translations!$B$264</f>
        <v>Sīkākas ziņas par jebkādām atkāpēm no hierarhijas</v>
      </c>
      <c r="G201" s="978"/>
      <c r="H201" s="978"/>
      <c r="I201" s="978"/>
      <c r="J201" s="978"/>
      <c r="K201" s="978"/>
      <c r="L201" s="978"/>
      <c r="M201" s="978"/>
      <c r="N201" s="979"/>
      <c r="V201" s="254"/>
      <c r="W201" s="253"/>
    </row>
    <row r="202" spans="2:23" ht="25.5" customHeight="1" thickBot="1" x14ac:dyDescent="0.25">
      <c r="B202" s="244"/>
      <c r="C202" s="318"/>
      <c r="D202" s="331"/>
      <c r="E202" s="331"/>
      <c r="F202" s="946"/>
      <c r="G202" s="947"/>
      <c r="H202" s="947"/>
      <c r="I202" s="947"/>
      <c r="J202" s="947"/>
      <c r="K202" s="947"/>
      <c r="L202" s="947"/>
      <c r="M202" s="947"/>
      <c r="N202" s="948"/>
      <c r="V202" s="254"/>
      <c r="W202" s="268" t="b">
        <f>W195</f>
        <v>0</v>
      </c>
    </row>
    <row r="203" spans="2:23" ht="5.0999999999999996" customHeight="1" x14ac:dyDescent="0.2">
      <c r="B203" s="244"/>
      <c r="C203" s="318"/>
      <c r="D203" s="322"/>
      <c r="E203" s="319"/>
      <c r="F203" s="319"/>
      <c r="G203" s="319"/>
      <c r="H203" s="319"/>
      <c r="I203" s="319"/>
      <c r="J203" s="319"/>
      <c r="K203" s="319"/>
      <c r="L203" s="319"/>
      <c r="M203" s="319"/>
      <c r="N203" s="320"/>
      <c r="W203" s="254"/>
    </row>
    <row r="204" spans="2:23" ht="5.0999999999999996" customHeight="1" x14ac:dyDescent="0.2">
      <c r="B204" s="244"/>
      <c r="C204" s="315"/>
      <c r="D204" s="328"/>
      <c r="E204" s="316"/>
      <c r="F204" s="316"/>
      <c r="G204" s="316"/>
      <c r="H204" s="316"/>
      <c r="I204" s="316"/>
      <c r="J204" s="316"/>
      <c r="K204" s="316"/>
      <c r="L204" s="316"/>
      <c r="M204" s="316"/>
      <c r="N204" s="317"/>
    </row>
    <row r="205" spans="2:23" ht="12.75" customHeight="1" x14ac:dyDescent="0.2">
      <c r="B205" s="244"/>
      <c r="C205" s="318"/>
      <c r="D205" s="321" t="s">
        <v>322</v>
      </c>
      <c r="E205" s="1017" t="str">
        <f>Translations!$B$354</f>
        <v>Šajā apakšiekārtā importētais un no tās eksportētais izmērāmais siltums</v>
      </c>
      <c r="F205" s="1017"/>
      <c r="G205" s="1017"/>
      <c r="H205" s="1017"/>
      <c r="I205" s="1017"/>
      <c r="J205" s="1017"/>
      <c r="K205" s="1017"/>
      <c r="L205" s="1017"/>
      <c r="M205" s="1017"/>
      <c r="N205" s="1018"/>
      <c r="S205" s="254"/>
      <c r="T205" s="254"/>
    </row>
    <row r="206" spans="2:23" ht="12.75" customHeight="1" x14ac:dyDescent="0.2">
      <c r="B206" s="244"/>
      <c r="C206" s="318"/>
      <c r="D206" s="319"/>
      <c r="E206" s="1019" t="str">
        <f>Translations!$B$355</f>
        <v>Tieši VĪP datu vākšanas vajadzībām šai sadaļai vajadzētu aptvert visus datus, kas iekļauti bāzlīnijas datu vākšanas veidnes F lapas k) punktā.</v>
      </c>
      <c r="F206" s="1020"/>
      <c r="G206" s="1020"/>
      <c r="H206" s="1020"/>
      <c r="I206" s="1020"/>
      <c r="J206" s="1020"/>
      <c r="K206" s="1020"/>
      <c r="L206" s="1020"/>
      <c r="M206" s="1020"/>
      <c r="N206" s="1021"/>
    </row>
    <row r="207" spans="2:23" ht="12.75" customHeight="1" x14ac:dyDescent="0.2">
      <c r="B207" s="244"/>
      <c r="C207" s="318"/>
      <c r="D207" s="319"/>
      <c r="E207" s="991" t="str">
        <f>Translations!$B$356</f>
        <v>Attiecināmajās emisijās ņem vērā jebkādu izmērāma siltuma importu vai eksportu saskaņā ar FAR VII pielikuma 10.1.2. un 10.1.3. iedaļu.</v>
      </c>
      <c r="F207" s="992"/>
      <c r="G207" s="992"/>
      <c r="H207" s="992"/>
      <c r="I207" s="992"/>
      <c r="J207" s="992"/>
      <c r="K207" s="992"/>
      <c r="L207" s="992"/>
      <c r="M207" s="992"/>
      <c r="N207" s="993"/>
    </row>
    <row r="208" spans="2:23" ht="12.75" customHeight="1" x14ac:dyDescent="0.2">
      <c r="B208" s="244"/>
      <c r="C208" s="318"/>
      <c r="D208" s="322" t="s">
        <v>32</v>
      </c>
      <c r="E208" s="980" t="str">
        <f>Translations!$B$357</f>
        <v>Vai šai apakšiekārtai ir relevantas izmērāma siltuma plūsmas?</v>
      </c>
      <c r="F208" s="980"/>
      <c r="G208" s="980"/>
      <c r="H208" s="980"/>
      <c r="I208" s="980"/>
      <c r="J208" s="980"/>
      <c r="K208" s="980"/>
      <c r="L208" s="980"/>
      <c r="M208" s="986"/>
      <c r="N208" s="986"/>
    </row>
    <row r="209" spans="2:23" ht="12.75" customHeight="1" x14ac:dyDescent="0.2">
      <c r="B209" s="244"/>
      <c r="C209" s="318"/>
      <c r="D209" s="322"/>
      <c r="E209" s="319"/>
      <c r="F209" s="319"/>
      <c r="G209" s="319"/>
      <c r="H209" s="319"/>
      <c r="I209" s="319"/>
      <c r="J209" s="921" t="str">
        <f>IF(I30="","",IF(AND(M208&lt;&gt;"",M208=FALSE),HYPERLINK(Q209,EUconst_MsgGoOn),""))</f>
        <v/>
      </c>
      <c r="K209" s="922"/>
      <c r="L209" s="922"/>
      <c r="M209" s="922"/>
      <c r="N209" s="923"/>
      <c r="P209" s="22" t="s">
        <v>172</v>
      </c>
      <c r="Q209" s="371" t="str">
        <f>"#"&amp;ADDRESS(ROW(D259),COLUMN(D259))</f>
        <v>#$D$259</v>
      </c>
    </row>
    <row r="210" spans="2:23" ht="5.0999999999999996" customHeight="1" x14ac:dyDescent="0.2">
      <c r="B210" s="244"/>
      <c r="C210" s="318"/>
      <c r="D210" s="322"/>
      <c r="E210" s="322"/>
      <c r="F210" s="322"/>
      <c r="G210" s="322"/>
      <c r="H210" s="322"/>
      <c r="I210" s="322"/>
      <c r="J210" s="322"/>
      <c r="K210" s="322"/>
      <c r="L210" s="322"/>
      <c r="M210" s="322"/>
      <c r="N210" s="329"/>
      <c r="P210" s="22"/>
    </row>
    <row r="211" spans="2:23" ht="12.75" customHeight="1" x14ac:dyDescent="0.2">
      <c r="B211" s="244"/>
      <c r="C211" s="318"/>
      <c r="D211" s="322" t="s">
        <v>33</v>
      </c>
      <c r="E211" s="980" t="str">
        <f>Translations!$B$249</f>
        <v>Informācija par izmantoto metodiku</v>
      </c>
      <c r="F211" s="980"/>
      <c r="G211" s="980"/>
      <c r="H211" s="980"/>
      <c r="I211" s="980"/>
      <c r="J211" s="980"/>
      <c r="K211" s="980"/>
      <c r="L211" s="980"/>
      <c r="M211" s="980"/>
      <c r="N211" s="981"/>
    </row>
    <row r="212" spans="2:23" ht="12.75" customHeight="1" x14ac:dyDescent="0.2">
      <c r="B212" s="244"/>
      <c r="C212" s="318"/>
      <c r="D212" s="322"/>
      <c r="E212" s="991" t="str">
        <f>Translations!$B$250</f>
        <v>Šeit izvēlieties</v>
      </c>
      <c r="F212" s="992"/>
      <c r="G212" s="992"/>
      <c r="H212" s="992"/>
      <c r="I212" s="992"/>
      <c r="J212" s="992"/>
      <c r="K212" s="992"/>
      <c r="L212" s="992"/>
      <c r="M212" s="992"/>
      <c r="N212" s="993"/>
    </row>
    <row r="213" spans="2:23" ht="12.75" customHeight="1" x14ac:dyDescent="0.2">
      <c r="B213" s="244"/>
      <c r="C213" s="318"/>
      <c r="D213" s="322"/>
      <c r="E213" s="323" t="s">
        <v>139</v>
      </c>
      <c r="F213" s="991" t="str">
        <f>Translations!$B$270</f>
        <v>enerģijas plūsmām izmantoto datu avotu saskaņā ar FAR VII pielikuma 4.5. iedaļu.</v>
      </c>
      <c r="G213" s="1045"/>
      <c r="H213" s="1045"/>
      <c r="I213" s="1045"/>
      <c r="J213" s="1045"/>
      <c r="K213" s="1045"/>
      <c r="L213" s="1045"/>
      <c r="M213" s="1045"/>
      <c r="N213" s="1046"/>
    </row>
    <row r="214" spans="2:23" ht="12.75" customHeight="1" x14ac:dyDescent="0.2">
      <c r="B214" s="244"/>
      <c r="C214" s="318"/>
      <c r="D214" s="322"/>
      <c r="E214" s="323" t="s">
        <v>139</v>
      </c>
      <c r="F214" s="991" t="str">
        <f>Translations!$B$358</f>
        <v>ikgadējo daudzumu noteikšanas metodi saskaņā ar FAR VII pielikuma 7.2. iedaļu.</v>
      </c>
      <c r="G214" s="1045"/>
      <c r="H214" s="1045"/>
      <c r="I214" s="1045"/>
      <c r="J214" s="1045"/>
      <c r="K214" s="1045"/>
      <c r="L214" s="1045"/>
      <c r="M214" s="1045"/>
      <c r="N214" s="1046"/>
    </row>
    <row r="215" spans="2:23" ht="25.5" customHeight="1" x14ac:dyDescent="0.2">
      <c r="B215" s="244"/>
      <c r="C215" s="318"/>
      <c r="D215" s="322"/>
      <c r="E215" s="323"/>
      <c r="F215" s="991" t="str">
        <f>Translations!$B$253</f>
        <v>Tā kā var būt vairāk nekā viens datu avots, veidnē var norādīt līdz trīs avotiem. Ja izmantoti vēl citi avoti, norādiet trīs galvenos avotus un citas ziņas sniedziet metodikas aprakstā.</v>
      </c>
      <c r="G215" s="1045"/>
      <c r="H215" s="1045"/>
      <c r="I215" s="1045"/>
      <c r="J215" s="1045"/>
      <c r="K215" s="1045"/>
      <c r="L215" s="1045"/>
      <c r="M215" s="1045"/>
      <c r="N215" s="1046"/>
    </row>
    <row r="216" spans="2:23" ht="25.5" customHeight="1" thickBot="1" x14ac:dyDescent="0.25">
      <c r="B216" s="244"/>
      <c r="C216" s="318"/>
      <c r="D216" s="319"/>
      <c r="E216" s="319"/>
      <c r="F216" s="319"/>
      <c r="G216" s="319"/>
      <c r="H216" s="319"/>
      <c r="I216" s="982" t="str">
        <f>Translations!$B$254</f>
        <v>Datu avots</v>
      </c>
      <c r="J216" s="982"/>
      <c r="K216" s="982" t="str">
        <f>Translations!$B$255</f>
        <v>Cits datu avots (attiecīgā gadījumā)</v>
      </c>
      <c r="L216" s="982"/>
      <c r="M216" s="982" t="str">
        <f>Translations!$B$255</f>
        <v>Cits datu avots (attiecīgā gadījumā)</v>
      </c>
      <c r="N216" s="982"/>
      <c r="W216" s="245" t="s">
        <v>165</v>
      </c>
    </row>
    <row r="217" spans="2:23" ht="12.75" customHeight="1" x14ac:dyDescent="0.2">
      <c r="B217" s="244"/>
      <c r="C217" s="318"/>
      <c r="D217" s="322"/>
      <c r="E217" s="324" t="s">
        <v>302</v>
      </c>
      <c r="F217" s="967" t="str">
        <f>Translations!$B$359</f>
        <v>Importētais izmērāmais siltums</v>
      </c>
      <c r="G217" s="967"/>
      <c r="H217" s="968"/>
      <c r="I217" s="958"/>
      <c r="J217" s="959"/>
      <c r="K217" s="953"/>
      <c r="L217" s="957"/>
      <c r="M217" s="953"/>
      <c r="N217" s="954"/>
      <c r="W217" s="251" t="b">
        <f>AND(M208&lt;&gt;"",M208=FALSE)</f>
        <v>0</v>
      </c>
    </row>
    <row r="218" spans="2:23" ht="12.75" customHeight="1" x14ac:dyDescent="0.2">
      <c r="B218" s="244"/>
      <c r="C218" s="318"/>
      <c r="D218" s="322"/>
      <c r="E218" s="324" t="s">
        <v>303</v>
      </c>
      <c r="F218" s="969" t="str">
        <f>Translations!$B$360</f>
        <v>Izmērāmais siltums no pulpas</v>
      </c>
      <c r="G218" s="969"/>
      <c r="H218" s="970"/>
      <c r="I218" s="971"/>
      <c r="J218" s="972"/>
      <c r="K218" s="973"/>
      <c r="L218" s="974"/>
      <c r="M218" s="973"/>
      <c r="N218" s="975"/>
      <c r="W218" s="252" t="b">
        <f>W217</f>
        <v>0</v>
      </c>
    </row>
    <row r="219" spans="2:23" ht="12.75" customHeight="1" x14ac:dyDescent="0.2">
      <c r="B219" s="244"/>
      <c r="C219" s="318"/>
      <c r="D219" s="322"/>
      <c r="E219" s="324" t="s">
        <v>304</v>
      </c>
      <c r="F219" s="969" t="str">
        <f>Translations!$B$361</f>
        <v>Izmērāmais siltums no slāpekļskābes</v>
      </c>
      <c r="G219" s="969"/>
      <c r="H219" s="970"/>
      <c r="I219" s="971"/>
      <c r="J219" s="972"/>
      <c r="K219" s="973"/>
      <c r="L219" s="974"/>
      <c r="M219" s="973"/>
      <c r="N219" s="975"/>
      <c r="W219" s="252" t="b">
        <f>W218</f>
        <v>0</v>
      </c>
    </row>
    <row r="220" spans="2:23" ht="12.75" customHeight="1" x14ac:dyDescent="0.2">
      <c r="B220" s="244"/>
      <c r="C220" s="318"/>
      <c r="D220" s="322"/>
      <c r="E220" s="324" t="s">
        <v>305</v>
      </c>
      <c r="F220" s="976" t="str">
        <f>Translations!$B$362</f>
        <v>Eksportētais izmērāmais siltums</v>
      </c>
      <c r="G220" s="976"/>
      <c r="H220" s="977"/>
      <c r="I220" s="934"/>
      <c r="J220" s="935"/>
      <c r="K220" s="936"/>
      <c r="L220" s="937"/>
      <c r="M220" s="936"/>
      <c r="N220" s="938"/>
      <c r="W220" s="252" t="b">
        <f>W219</f>
        <v>0</v>
      </c>
    </row>
    <row r="221" spans="2:23" ht="12.75" customHeight="1" x14ac:dyDescent="0.2">
      <c r="B221" s="244"/>
      <c r="C221" s="318"/>
      <c r="D221" s="322"/>
      <c r="E221" s="324" t="s">
        <v>306</v>
      </c>
      <c r="F221" s="984" t="str">
        <f>Translations!$B$274</f>
        <v>Neto izmērāmā siltuma plūsmas</v>
      </c>
      <c r="G221" s="984"/>
      <c r="H221" s="985"/>
      <c r="I221" s="926"/>
      <c r="J221" s="927"/>
      <c r="K221" s="928"/>
      <c r="L221" s="929"/>
      <c r="M221" s="928"/>
      <c r="N221" s="945"/>
      <c r="W221" s="252" t="b">
        <f>W220</f>
        <v>0</v>
      </c>
    </row>
    <row r="222" spans="2:23" ht="5.0999999999999996" customHeight="1" x14ac:dyDescent="0.2">
      <c r="B222" s="244"/>
      <c r="C222" s="318"/>
      <c r="D222" s="322"/>
      <c r="E222" s="319"/>
      <c r="F222" s="319"/>
      <c r="G222" s="319"/>
      <c r="H222" s="319"/>
      <c r="I222" s="319"/>
      <c r="J222" s="319"/>
      <c r="K222" s="319"/>
      <c r="L222" s="319"/>
      <c r="M222" s="319"/>
      <c r="N222" s="320"/>
      <c r="W222" s="253"/>
    </row>
    <row r="223" spans="2:23" ht="12.75" customHeight="1" x14ac:dyDescent="0.2">
      <c r="B223" s="244"/>
      <c r="C223" s="318"/>
      <c r="D223" s="322"/>
      <c r="E223" s="324" t="s">
        <v>306</v>
      </c>
      <c r="F223" s="978" t="str">
        <f>Translations!$B$257</f>
        <v>Izmantotās metodikas apraksts</v>
      </c>
      <c r="G223" s="978"/>
      <c r="H223" s="978"/>
      <c r="I223" s="978"/>
      <c r="J223" s="978"/>
      <c r="K223" s="978"/>
      <c r="L223" s="978"/>
      <c r="M223" s="978"/>
      <c r="N223" s="979"/>
      <c r="W223" s="253"/>
    </row>
    <row r="224" spans="2:23" ht="5.0999999999999996" customHeight="1" x14ac:dyDescent="0.2">
      <c r="B224" s="244"/>
      <c r="C224" s="318"/>
      <c r="D224" s="319"/>
      <c r="E224" s="323"/>
      <c r="F224" s="213"/>
      <c r="G224" s="553"/>
      <c r="H224" s="553"/>
      <c r="I224" s="553"/>
      <c r="J224" s="553"/>
      <c r="K224" s="553"/>
      <c r="L224" s="553"/>
      <c r="M224" s="553"/>
      <c r="N224" s="554"/>
      <c r="W224" s="253"/>
    </row>
    <row r="225" spans="1:23" ht="12.75" customHeight="1" x14ac:dyDescent="0.2">
      <c r="B225" s="244"/>
      <c r="C225" s="318"/>
      <c r="D225" s="322"/>
      <c r="E225" s="324"/>
      <c r="F225" s="987" t="str">
        <f>IF(I30&lt;&gt;"",HYPERLINK("#" &amp; Q225,EUConst_MsgDescription),"")</f>
        <v/>
      </c>
      <c r="G225" s="961"/>
      <c r="H225" s="961"/>
      <c r="I225" s="961"/>
      <c r="J225" s="961"/>
      <c r="K225" s="961"/>
      <c r="L225" s="961"/>
      <c r="M225" s="961"/>
      <c r="N225" s="962"/>
      <c r="P225" s="22" t="s">
        <v>172</v>
      </c>
      <c r="Q225" s="371" t="str">
        <f>"#"&amp;ADDRESS(ROW($C$10),COLUMN($C$10))</f>
        <v>#$C$10</v>
      </c>
      <c r="W225" s="253"/>
    </row>
    <row r="226" spans="1:23" ht="5.0999999999999996" customHeight="1" x14ac:dyDescent="0.2">
      <c r="C226" s="318"/>
      <c r="D226" s="322"/>
      <c r="E226" s="325"/>
      <c r="F226" s="988"/>
      <c r="G226" s="988"/>
      <c r="H226" s="988"/>
      <c r="I226" s="988"/>
      <c r="J226" s="988"/>
      <c r="K226" s="988"/>
      <c r="L226" s="988"/>
      <c r="M226" s="988"/>
      <c r="N226" s="989"/>
      <c r="W226" s="253"/>
    </row>
    <row r="227" spans="1:23" s="249" customFormat="1" ht="50.1" customHeight="1" x14ac:dyDescent="0.2">
      <c r="A227" s="254"/>
      <c r="B227" s="12"/>
      <c r="C227" s="318"/>
      <c r="D227" s="325"/>
      <c r="E227" s="325"/>
      <c r="F227" s="946"/>
      <c r="G227" s="947"/>
      <c r="H227" s="947"/>
      <c r="I227" s="947"/>
      <c r="J227" s="947"/>
      <c r="K227" s="947"/>
      <c r="L227" s="947"/>
      <c r="M227" s="947"/>
      <c r="N227" s="948"/>
      <c r="O227" s="36"/>
      <c r="P227" s="254"/>
      <c r="Q227" s="254"/>
      <c r="R227" s="254"/>
      <c r="S227" s="245"/>
      <c r="T227" s="245"/>
      <c r="U227" s="254"/>
      <c r="V227" s="254"/>
      <c r="W227" s="255" t="b">
        <f>W221</f>
        <v>0</v>
      </c>
    </row>
    <row r="228" spans="1:23" ht="5.0999999999999996" customHeight="1" x14ac:dyDescent="0.2">
      <c r="C228" s="318"/>
      <c r="D228" s="322"/>
      <c r="E228" s="319"/>
      <c r="F228" s="319"/>
      <c r="G228" s="319"/>
      <c r="H228" s="319"/>
      <c r="I228" s="319"/>
      <c r="J228" s="319"/>
      <c r="K228" s="319"/>
      <c r="L228" s="319"/>
      <c r="M228" s="319"/>
      <c r="N228" s="320"/>
      <c r="W228" s="253"/>
    </row>
    <row r="229" spans="1:23" ht="12.75" customHeight="1" x14ac:dyDescent="0.2">
      <c r="C229" s="318"/>
      <c r="D229" s="322"/>
      <c r="E229" s="324"/>
      <c r="F229" s="990" t="str">
        <f>Translations!$B$210</f>
        <v>Atsauce uz ārējām datnēm (attiecīgā gadījumā)</v>
      </c>
      <c r="G229" s="990"/>
      <c r="H229" s="990"/>
      <c r="I229" s="990"/>
      <c r="J229" s="990"/>
      <c r="K229" s="900"/>
      <c r="L229" s="900"/>
      <c r="M229" s="900"/>
      <c r="N229" s="900"/>
      <c r="W229" s="255" t="b">
        <f>W227</f>
        <v>0</v>
      </c>
    </row>
    <row r="230" spans="1:23" ht="5.0999999999999996" customHeight="1" x14ac:dyDescent="0.2">
      <c r="C230" s="318"/>
      <c r="D230" s="322"/>
      <c r="E230" s="319"/>
      <c r="F230" s="319"/>
      <c r="G230" s="319"/>
      <c r="H230" s="319"/>
      <c r="I230" s="319"/>
      <c r="J230" s="319"/>
      <c r="K230" s="319"/>
      <c r="L230" s="319"/>
      <c r="M230" s="319"/>
      <c r="N230" s="320"/>
      <c r="V230" s="254"/>
      <c r="W230" s="253"/>
    </row>
    <row r="231" spans="1:23" ht="12.75" customHeight="1" x14ac:dyDescent="0.2">
      <c r="C231" s="318"/>
      <c r="D231" s="322" t="s">
        <v>34</v>
      </c>
      <c r="E231" s="1006" t="str">
        <f>Translations!$B$258</f>
        <v>Vai ir ievērota hierarhiskā kārtība?</v>
      </c>
      <c r="F231" s="1006"/>
      <c r="G231" s="1006"/>
      <c r="H231" s="1007"/>
      <c r="I231" s="260"/>
      <c r="J231" s="330" t="str">
        <f>Translations!$B$259</f>
        <v xml:space="preserve"> Ja nav, kāpēc nav?</v>
      </c>
      <c r="K231" s="926"/>
      <c r="L231" s="927"/>
      <c r="M231" s="927"/>
      <c r="N231" s="941"/>
      <c r="V231" s="257" t="b">
        <f>W229</f>
        <v>0</v>
      </c>
      <c r="W231" s="258" t="b">
        <f>OR(W227,AND(I231&lt;&gt;"",I231=TRUE))</f>
        <v>0</v>
      </c>
    </row>
    <row r="232" spans="1:23" ht="25.5" customHeight="1" x14ac:dyDescent="0.2">
      <c r="C232" s="318"/>
      <c r="D232" s="319"/>
      <c r="E232" s="991" t="str">
        <f>Translations!$B$323</f>
        <v>Izvēlieties “TRUE”/“PATIESS”, ja izmantots datu avots, kas FAR VII pielikuma 4. iedaļā norādītajā hierarhijā ieņem visaugstāko vietu. Ja tā nav, izvēlieties “FALSE”/”APLAMS”  un no nolaižamās izvēlnes izvēlieties iemeslu, bet sīkākas ziņas sniedziet tālāk. Atkāpes iemesli var būt šādi.</v>
      </c>
      <c r="F232" s="992"/>
      <c r="G232" s="992"/>
      <c r="H232" s="992"/>
      <c r="I232" s="992"/>
      <c r="J232" s="992"/>
      <c r="K232" s="992"/>
      <c r="L232" s="992"/>
      <c r="M232" s="992"/>
      <c r="N232" s="993"/>
      <c r="W232" s="267"/>
    </row>
    <row r="233" spans="1:23" ht="12.75" customHeight="1" x14ac:dyDescent="0.2">
      <c r="C233" s="318"/>
      <c r="D233" s="322"/>
      <c r="E233" s="323" t="s">
        <v>139</v>
      </c>
      <c r="F233" s="991" t="str">
        <f>Translations!$B$261</f>
        <v>Nenoteiktības novērtējums: vienkāršotais nenoteiktības novērtējums saskaņā ar FAR 7. panta 2. punktu liecina, ka, izmantojot citus datu avotus, nenoteiktība ir mazāka.</v>
      </c>
      <c r="G233" s="1045"/>
      <c r="H233" s="1045"/>
      <c r="I233" s="1045"/>
      <c r="J233" s="1045"/>
      <c r="K233" s="1045"/>
      <c r="L233" s="1045"/>
      <c r="M233" s="1045"/>
      <c r="N233" s="1046"/>
      <c r="W233" s="253"/>
    </row>
    <row r="234" spans="1:23" ht="12.75" customHeight="1" x14ac:dyDescent="0.2">
      <c r="C234" s="318"/>
      <c r="D234" s="322"/>
      <c r="E234" s="323" t="s">
        <v>139</v>
      </c>
      <c r="F234" s="991" t="str">
        <f>Translations!$B$262</f>
        <v>Tehniska neiespējamība: izmantot labākus datu avotus ir tehniski neiespējami.</v>
      </c>
      <c r="G234" s="1045"/>
      <c r="H234" s="1045"/>
      <c r="I234" s="1045"/>
      <c r="J234" s="1045"/>
      <c r="K234" s="1045"/>
      <c r="L234" s="1045"/>
      <c r="M234" s="1045"/>
      <c r="N234" s="1046"/>
      <c r="W234" s="253"/>
    </row>
    <row r="235" spans="1:23" ht="12.75" customHeight="1" x14ac:dyDescent="0.2">
      <c r="C235" s="318"/>
      <c r="D235" s="322"/>
      <c r="E235" s="323" t="s">
        <v>139</v>
      </c>
      <c r="F235" s="991" t="str">
        <f>Translations!$B$263</f>
        <v>Pārmērīgas izmaksas: labāku datu avotu izmantošana radītu pārmērīgas izmaksas.</v>
      </c>
      <c r="G235" s="1045"/>
      <c r="H235" s="1045"/>
      <c r="I235" s="1045"/>
      <c r="J235" s="1045"/>
      <c r="K235" s="1045"/>
      <c r="L235" s="1045"/>
      <c r="M235" s="1045"/>
      <c r="N235" s="1046"/>
      <c r="W235" s="253"/>
    </row>
    <row r="236" spans="1:23" ht="5.0999999999999996" customHeight="1" x14ac:dyDescent="0.2">
      <c r="C236" s="318"/>
      <c r="D236" s="319"/>
      <c r="E236" s="549"/>
      <c r="F236" s="549"/>
      <c r="G236" s="549"/>
      <c r="H236" s="549"/>
      <c r="I236" s="549"/>
      <c r="J236" s="549"/>
      <c r="K236" s="549"/>
      <c r="L236" s="549"/>
      <c r="M236" s="549"/>
      <c r="N236" s="550"/>
      <c r="V236" s="254"/>
      <c r="W236" s="253"/>
    </row>
    <row r="237" spans="1:23" ht="12.75" customHeight="1" x14ac:dyDescent="0.2">
      <c r="C237" s="318"/>
      <c r="D237" s="331"/>
      <c r="E237" s="331"/>
      <c r="F237" s="978" t="str">
        <f>Translations!$B$264</f>
        <v>Sīkākas ziņas par jebkādām atkāpēm no hierarhijas</v>
      </c>
      <c r="G237" s="978"/>
      <c r="H237" s="978"/>
      <c r="I237" s="978"/>
      <c r="J237" s="978"/>
      <c r="K237" s="978"/>
      <c r="L237" s="978"/>
      <c r="M237" s="978"/>
      <c r="N237" s="979"/>
      <c r="V237" s="254"/>
      <c r="W237" s="253"/>
    </row>
    <row r="238" spans="1:23" ht="25.5" customHeight="1" x14ac:dyDescent="0.2">
      <c r="C238" s="318"/>
      <c r="D238" s="331"/>
      <c r="E238" s="331"/>
      <c r="F238" s="946"/>
      <c r="G238" s="947"/>
      <c r="H238" s="947"/>
      <c r="I238" s="947"/>
      <c r="J238" s="947"/>
      <c r="K238" s="947"/>
      <c r="L238" s="947"/>
      <c r="M238" s="947"/>
      <c r="N238" s="948"/>
      <c r="V238" s="254"/>
      <c r="W238" s="255" t="b">
        <f>W231</f>
        <v>0</v>
      </c>
    </row>
    <row r="239" spans="1:23" ht="5.0999999999999996" customHeight="1" x14ac:dyDescent="0.2">
      <c r="C239" s="318"/>
      <c r="D239" s="319"/>
      <c r="E239" s="549"/>
      <c r="F239" s="549"/>
      <c r="G239" s="549"/>
      <c r="H239" s="549"/>
      <c r="I239" s="549"/>
      <c r="J239" s="549"/>
      <c r="K239" s="549"/>
      <c r="L239" s="549"/>
      <c r="M239" s="549"/>
      <c r="N239" s="550"/>
      <c r="V239" s="254"/>
      <c r="W239" s="253"/>
    </row>
    <row r="240" spans="1:23" ht="12.75" customHeight="1" x14ac:dyDescent="0.2">
      <c r="C240" s="318"/>
      <c r="D240" s="322" t="s">
        <v>35</v>
      </c>
      <c r="E240" s="980" t="str">
        <f>Translations!$B$363</f>
        <v>Relevanto attiecināmo emisijas faktoru noteikšanas metodikas apraksts saskaņā ar FAR VII pielikuma 10.1.2. un 10.1.3. iedaļu.</v>
      </c>
      <c r="F240" s="980"/>
      <c r="G240" s="980"/>
      <c r="H240" s="980"/>
      <c r="I240" s="980"/>
      <c r="J240" s="980"/>
      <c r="K240" s="980"/>
      <c r="L240" s="980"/>
      <c r="M240" s="980"/>
      <c r="N240" s="981"/>
      <c r="V240" s="254"/>
      <c r="W240" s="253"/>
    </row>
    <row r="241" spans="1:23" ht="12.75" customHeight="1" x14ac:dyDescent="0.2">
      <c r="C241" s="318"/>
      <c r="D241" s="319"/>
      <c r="E241" s="991" t="str">
        <f>Translations!$B$364</f>
        <v>Tam vajadzētu aptvert katra izmērāmā siltuma plūsmas veida emisijas faktoru.</v>
      </c>
      <c r="F241" s="992"/>
      <c r="G241" s="992"/>
      <c r="H241" s="992"/>
      <c r="I241" s="992"/>
      <c r="J241" s="992"/>
      <c r="K241" s="992"/>
      <c r="L241" s="992"/>
      <c r="M241" s="992"/>
      <c r="N241" s="993"/>
      <c r="V241" s="254"/>
      <c r="W241" s="253"/>
    </row>
    <row r="242" spans="1:23" ht="12.75" customHeight="1" x14ac:dyDescent="0.2">
      <c r="C242" s="318"/>
      <c r="D242" s="319"/>
      <c r="E242" s="991" t="str">
        <f>Translations!$B$365</f>
        <v>Ja siltums tiek saražots koģenerācijā, aprakstiet, kā noteikti visi FAR VII pielikuma 8. iedaļas parametri.</v>
      </c>
      <c r="F242" s="992"/>
      <c r="G242" s="992"/>
      <c r="H242" s="992"/>
      <c r="I242" s="992"/>
      <c r="J242" s="992"/>
      <c r="K242" s="992"/>
      <c r="L242" s="992"/>
      <c r="M242" s="992"/>
      <c r="N242" s="993"/>
      <c r="V242" s="254"/>
      <c r="W242" s="253"/>
    </row>
    <row r="243" spans="1:23" ht="5.0999999999999996" customHeight="1" x14ac:dyDescent="0.2">
      <c r="C243" s="318"/>
      <c r="D243" s="319"/>
      <c r="E243" s="323"/>
      <c r="F243" s="213"/>
      <c r="G243" s="553"/>
      <c r="H243" s="553"/>
      <c r="I243" s="553"/>
      <c r="J243" s="553"/>
      <c r="K243" s="553"/>
      <c r="L243" s="553"/>
      <c r="M243" s="553"/>
      <c r="N243" s="554"/>
      <c r="W243" s="253"/>
    </row>
    <row r="244" spans="1:23" ht="12.75" customHeight="1" x14ac:dyDescent="0.2">
      <c r="C244" s="318"/>
      <c r="D244" s="322"/>
      <c r="E244" s="324"/>
      <c r="F244" s="987" t="str">
        <f>IF(I30&lt;&gt;"",HYPERLINK("#" &amp; Q244,EUConst_MsgDescription),"")</f>
        <v/>
      </c>
      <c r="G244" s="961"/>
      <c r="H244" s="961"/>
      <c r="I244" s="961"/>
      <c r="J244" s="961"/>
      <c r="K244" s="961"/>
      <c r="L244" s="961"/>
      <c r="M244" s="961"/>
      <c r="N244" s="962"/>
      <c r="P244" s="22" t="s">
        <v>172</v>
      </c>
      <c r="Q244" s="371" t="str">
        <f>"#"&amp;ADDRESS(ROW($C$10),COLUMN($C$10))</f>
        <v>#$C$10</v>
      </c>
      <c r="W244" s="253"/>
    </row>
    <row r="245" spans="1:23" ht="5.0999999999999996" customHeight="1" x14ac:dyDescent="0.2">
      <c r="C245" s="318"/>
      <c r="D245" s="322"/>
      <c r="E245" s="325"/>
      <c r="F245" s="988"/>
      <c r="G245" s="988"/>
      <c r="H245" s="988"/>
      <c r="I245" s="988"/>
      <c r="J245" s="988"/>
      <c r="K245" s="988"/>
      <c r="L245" s="988"/>
      <c r="M245" s="988"/>
      <c r="N245" s="989"/>
      <c r="W245" s="253"/>
    </row>
    <row r="246" spans="1:23" s="249" customFormat="1" ht="50.1" customHeight="1" x14ac:dyDescent="0.2">
      <c r="A246" s="254"/>
      <c r="B246" s="12"/>
      <c r="C246" s="318"/>
      <c r="D246" s="331"/>
      <c r="E246" s="332"/>
      <c r="F246" s="946"/>
      <c r="G246" s="947"/>
      <c r="H246" s="947"/>
      <c r="I246" s="947"/>
      <c r="J246" s="947"/>
      <c r="K246" s="947"/>
      <c r="L246" s="947"/>
      <c r="M246" s="947"/>
      <c r="N246" s="948"/>
      <c r="O246" s="36"/>
      <c r="P246" s="269"/>
      <c r="Q246" s="245"/>
      <c r="R246" s="254"/>
      <c r="S246" s="245"/>
      <c r="T246" s="245"/>
      <c r="U246" s="254"/>
      <c r="V246" s="254"/>
      <c r="W246" s="255" t="b">
        <f>W229</f>
        <v>0</v>
      </c>
    </row>
    <row r="247" spans="1:23" ht="5.0999999999999996" customHeight="1" x14ac:dyDescent="0.2">
      <c r="C247" s="318"/>
      <c r="D247" s="322"/>
      <c r="E247" s="319"/>
      <c r="F247" s="319"/>
      <c r="G247" s="319"/>
      <c r="H247" s="319"/>
      <c r="I247" s="319"/>
      <c r="J247" s="319"/>
      <c r="K247" s="319"/>
      <c r="L247" s="319"/>
      <c r="M247" s="319"/>
      <c r="N247" s="320"/>
      <c r="W247" s="253"/>
    </row>
    <row r="248" spans="1:23" ht="12.75" customHeight="1" x14ac:dyDescent="0.2">
      <c r="C248" s="318"/>
      <c r="D248" s="322"/>
      <c r="E248" s="324"/>
      <c r="F248" s="990" t="str">
        <f>Translations!$B$210</f>
        <v>Atsauce uz ārējām datnēm (attiecīgā gadījumā)</v>
      </c>
      <c r="G248" s="990"/>
      <c r="H248" s="990"/>
      <c r="I248" s="990"/>
      <c r="J248" s="990"/>
      <c r="K248" s="900"/>
      <c r="L248" s="900"/>
      <c r="M248" s="900"/>
      <c r="N248" s="900"/>
      <c r="W248" s="255" t="b">
        <f>W246</f>
        <v>0</v>
      </c>
    </row>
    <row r="249" spans="1:23" ht="5.0999999999999996" customHeight="1" x14ac:dyDescent="0.2">
      <c r="C249" s="318"/>
      <c r="D249" s="319"/>
      <c r="E249" s="549"/>
      <c r="F249" s="549"/>
      <c r="G249" s="549"/>
      <c r="H249" s="549"/>
      <c r="I249" s="549"/>
      <c r="J249" s="549"/>
      <c r="K249" s="549"/>
      <c r="L249" s="549"/>
      <c r="M249" s="549"/>
      <c r="N249" s="550"/>
      <c r="R249" s="254"/>
      <c r="V249" s="254"/>
      <c r="W249" s="253"/>
    </row>
    <row r="250" spans="1:23" ht="12.75" customHeight="1" x14ac:dyDescent="0.2">
      <c r="C250" s="318"/>
      <c r="D250" s="322" t="s">
        <v>36</v>
      </c>
      <c r="E250" s="980" t="str">
        <f>Translations!$B$366</f>
        <v>Vai ir relevantas no pulpu ražojošām apakšiekārtām importētas izmērāma siltuma plūsmas?</v>
      </c>
      <c r="F250" s="980"/>
      <c r="G250" s="980"/>
      <c r="H250" s="980"/>
      <c r="I250" s="980"/>
      <c r="J250" s="980"/>
      <c r="K250" s="980"/>
      <c r="L250" s="980"/>
      <c r="M250" s="986"/>
      <c r="N250" s="986"/>
      <c r="R250" s="254"/>
      <c r="V250" s="254"/>
      <c r="W250" s="255" t="b">
        <f>W248</f>
        <v>0</v>
      </c>
    </row>
    <row r="251" spans="1:23" ht="5.0999999999999996" customHeight="1" x14ac:dyDescent="0.2">
      <c r="C251" s="318"/>
      <c r="D251" s="319"/>
      <c r="E251" s="549"/>
      <c r="F251" s="549"/>
      <c r="G251" s="549"/>
      <c r="H251" s="549"/>
      <c r="I251" s="549"/>
      <c r="J251" s="549"/>
      <c r="K251" s="549"/>
      <c r="L251" s="549"/>
      <c r="M251" s="549"/>
      <c r="N251" s="550"/>
      <c r="R251" s="254"/>
      <c r="V251" s="254"/>
      <c r="W251" s="253"/>
    </row>
    <row r="252" spans="1:23" ht="12.75" customHeight="1" x14ac:dyDescent="0.2">
      <c r="C252" s="318"/>
      <c r="D252" s="319"/>
      <c r="E252" s="319"/>
      <c r="F252" s="978" t="str">
        <f>Translations!$B$257</f>
        <v>Izmantotās metodikas apraksts</v>
      </c>
      <c r="G252" s="978"/>
      <c r="H252" s="978"/>
      <c r="I252" s="978"/>
      <c r="J252" s="978"/>
      <c r="K252" s="978"/>
      <c r="L252" s="978"/>
      <c r="M252" s="978"/>
      <c r="N252" s="979"/>
      <c r="R252" s="254"/>
      <c r="V252" s="254"/>
      <c r="W252" s="253"/>
    </row>
    <row r="253" spans="1:23" ht="5.0999999999999996" customHeight="1" x14ac:dyDescent="0.2">
      <c r="C253" s="318"/>
      <c r="D253" s="319"/>
      <c r="E253" s="549"/>
      <c r="F253" s="549"/>
      <c r="G253" s="549"/>
      <c r="H253" s="549"/>
      <c r="I253" s="549"/>
      <c r="J253" s="549"/>
      <c r="K253" s="549"/>
      <c r="L253" s="549"/>
      <c r="M253" s="549"/>
      <c r="N253" s="550"/>
      <c r="R253" s="254"/>
      <c r="V253" s="254"/>
      <c r="W253" s="253"/>
    </row>
    <row r="254" spans="1:23" ht="12.75" customHeight="1" x14ac:dyDescent="0.2">
      <c r="C254" s="318"/>
      <c r="D254" s="322"/>
      <c r="E254" s="324"/>
      <c r="F254" s="987" t="str">
        <f>IF(I30&lt;&gt;"",HYPERLINK("#" &amp; Q254,EUConst_MsgDescription),"")</f>
        <v/>
      </c>
      <c r="G254" s="961"/>
      <c r="H254" s="961"/>
      <c r="I254" s="961"/>
      <c r="J254" s="961"/>
      <c r="K254" s="961"/>
      <c r="L254" s="961"/>
      <c r="M254" s="961"/>
      <c r="N254" s="962"/>
      <c r="P254" s="22" t="s">
        <v>172</v>
      </c>
      <c r="Q254" s="371" t="str">
        <f>"#"&amp;ADDRESS(ROW($C$10),COLUMN($C$10))</f>
        <v>#$C$10</v>
      </c>
      <c r="W254" s="253"/>
    </row>
    <row r="255" spans="1:23" ht="5.0999999999999996" customHeight="1" x14ac:dyDescent="0.2">
      <c r="C255" s="318"/>
      <c r="D255" s="322"/>
      <c r="E255" s="325"/>
      <c r="F255" s="988"/>
      <c r="G255" s="988"/>
      <c r="H255" s="988"/>
      <c r="I255" s="988"/>
      <c r="J255" s="988"/>
      <c r="K255" s="988"/>
      <c r="L255" s="988"/>
      <c r="M255" s="988"/>
      <c r="N255" s="989"/>
      <c r="W255" s="253"/>
    </row>
    <row r="256" spans="1:23" ht="50.1" customHeight="1" thickBot="1" x14ac:dyDescent="0.25">
      <c r="C256" s="318"/>
      <c r="D256" s="319"/>
      <c r="E256" s="319"/>
      <c r="F256" s="946"/>
      <c r="G256" s="947"/>
      <c r="H256" s="947"/>
      <c r="I256" s="947"/>
      <c r="J256" s="947"/>
      <c r="K256" s="947"/>
      <c r="L256" s="947"/>
      <c r="M256" s="947"/>
      <c r="N256" s="948"/>
      <c r="R256" s="254"/>
      <c r="V256" s="254"/>
      <c r="W256" s="270" t="b">
        <f>OR(W250,AND(M250&lt;&gt;"",M250=FALSE))</f>
        <v>0</v>
      </c>
    </row>
    <row r="257" spans="2:23" ht="5.0999999999999996" customHeight="1" x14ac:dyDescent="0.2">
      <c r="C257" s="318"/>
      <c r="D257" s="322"/>
      <c r="E257" s="319"/>
      <c r="F257" s="319"/>
      <c r="G257" s="319"/>
      <c r="H257" s="319"/>
      <c r="I257" s="319"/>
      <c r="J257" s="319"/>
      <c r="K257" s="319"/>
      <c r="L257" s="319"/>
      <c r="M257" s="319"/>
      <c r="N257" s="320"/>
    </row>
    <row r="258" spans="2:23" ht="5.0999999999999996" customHeight="1" x14ac:dyDescent="0.2">
      <c r="B258" s="244"/>
      <c r="C258" s="315"/>
      <c r="D258" s="328"/>
      <c r="E258" s="316"/>
      <c r="F258" s="316"/>
      <c r="G258" s="316"/>
      <c r="H258" s="316"/>
      <c r="I258" s="316"/>
      <c r="J258" s="316"/>
      <c r="K258" s="316"/>
      <c r="L258" s="316"/>
      <c r="M258" s="316"/>
      <c r="N258" s="317"/>
    </row>
    <row r="259" spans="2:23" ht="12.75" customHeight="1" x14ac:dyDescent="0.2">
      <c r="B259" s="244"/>
      <c r="C259" s="318"/>
      <c r="D259" s="321" t="s">
        <v>323</v>
      </c>
      <c r="E259" s="1017" t="str">
        <f>Translations!$B$367</f>
        <v>Šīs apakšiekārtas atlikumgāzu bilance</v>
      </c>
      <c r="F259" s="1017"/>
      <c r="G259" s="1017"/>
      <c r="H259" s="1017"/>
      <c r="I259" s="1017"/>
      <c r="J259" s="1017"/>
      <c r="K259" s="1017"/>
      <c r="L259" s="1017"/>
      <c r="M259" s="1017"/>
      <c r="N259" s="1018"/>
    </row>
    <row r="260" spans="2:23" ht="12.75" customHeight="1" x14ac:dyDescent="0.2">
      <c r="B260" s="244"/>
      <c r="C260" s="318"/>
      <c r="D260" s="319"/>
      <c r="E260" s="1019" t="str">
        <f>Translations!$B$368</f>
        <v>Tieši VĪP datu vākšanas vajadzībām šai sadaļai vajadzētu aptvert visus datus, kas iekļauti bāzlīnijas datu vākšanas veidnes F lapas l) punktā.</v>
      </c>
      <c r="F260" s="1020"/>
      <c r="G260" s="1020"/>
      <c r="H260" s="1020"/>
      <c r="I260" s="1020"/>
      <c r="J260" s="1020"/>
      <c r="K260" s="1020"/>
      <c r="L260" s="1020"/>
      <c r="M260" s="1020"/>
      <c r="N260" s="1021"/>
    </row>
    <row r="261" spans="2:23" ht="12.75" customHeight="1" x14ac:dyDescent="0.2">
      <c r="B261" s="244"/>
      <c r="C261" s="318"/>
      <c r="D261" s="319"/>
      <c r="E261" s="991" t="str">
        <f>Translations!$B$369</f>
        <v>Attiecināmajās emisijās ņem vērā jebkādu atlikumgāzu importu vai eksportu saskaņā ar FAR VII pielikuma 10.1.5. iedaļu.</v>
      </c>
      <c r="F261" s="992"/>
      <c r="G261" s="992"/>
      <c r="H261" s="992"/>
      <c r="I261" s="992"/>
      <c r="J261" s="992"/>
      <c r="K261" s="992"/>
      <c r="L261" s="992"/>
      <c r="M261" s="992"/>
      <c r="N261" s="993"/>
    </row>
    <row r="262" spans="2:23" ht="12.75" customHeight="1" x14ac:dyDescent="0.2">
      <c r="B262" s="244"/>
      <c r="C262" s="318"/>
      <c r="D262" s="322" t="s">
        <v>32</v>
      </c>
      <c r="E262" s="980" t="str">
        <f>Translations!$B$370</f>
        <v>Vai atlikumgāzes ir šai apakšiekārtai relevantas?</v>
      </c>
      <c r="F262" s="980"/>
      <c r="G262" s="980"/>
      <c r="H262" s="980"/>
      <c r="I262" s="980"/>
      <c r="J262" s="980"/>
      <c r="K262" s="980"/>
      <c r="L262" s="980"/>
      <c r="M262" s="986"/>
      <c r="N262" s="986"/>
    </row>
    <row r="263" spans="2:23" ht="12.75" customHeight="1" x14ac:dyDescent="0.2">
      <c r="B263" s="244"/>
      <c r="C263" s="318"/>
      <c r="D263" s="322"/>
      <c r="E263" s="319"/>
      <c r="F263" s="319"/>
      <c r="G263" s="319"/>
      <c r="H263" s="319"/>
      <c r="I263" s="319"/>
      <c r="J263" s="921" t="str">
        <f>IF(I30="","",IF(AND(M262&lt;&gt;"",M262=FALSE),HYPERLINK(Q263,EUconst_MsgGoOn),""))</f>
        <v/>
      </c>
      <c r="K263" s="922"/>
      <c r="L263" s="922"/>
      <c r="M263" s="922"/>
      <c r="N263" s="923"/>
      <c r="P263" s="22" t="s">
        <v>172</v>
      </c>
      <c r="Q263" s="371" t="str">
        <f>"#JUMP_F"&amp;P30+1</f>
        <v>#JUMP_F2</v>
      </c>
    </row>
    <row r="264" spans="2:23" ht="5.0999999999999996" customHeight="1" x14ac:dyDescent="0.2">
      <c r="B264" s="244"/>
      <c r="C264" s="318"/>
      <c r="D264" s="322"/>
      <c r="E264" s="319"/>
      <c r="F264" s="319"/>
      <c r="G264" s="319"/>
      <c r="H264" s="319"/>
      <c r="I264" s="319"/>
      <c r="J264" s="319"/>
      <c r="K264" s="319"/>
      <c r="L264" s="319"/>
      <c r="M264" s="319"/>
      <c r="N264" s="320"/>
    </row>
    <row r="265" spans="2:23" ht="12.75" customHeight="1" x14ac:dyDescent="0.2">
      <c r="B265" s="244"/>
      <c r="C265" s="318"/>
      <c r="D265" s="322" t="s">
        <v>33</v>
      </c>
      <c r="E265" s="980" t="str">
        <f>Translations!$B$249</f>
        <v>Informācija par izmantoto metodiku</v>
      </c>
      <c r="F265" s="980"/>
      <c r="G265" s="980"/>
      <c r="H265" s="980"/>
      <c r="I265" s="980"/>
      <c r="J265" s="980"/>
      <c r="K265" s="980"/>
      <c r="L265" s="980"/>
      <c r="M265" s="980"/>
      <c r="N265" s="981"/>
    </row>
    <row r="266" spans="2:23" ht="12.75" customHeight="1" x14ac:dyDescent="0.2">
      <c r="B266" s="244"/>
      <c r="C266" s="318"/>
      <c r="D266" s="322"/>
      <c r="E266" s="991" t="str">
        <f>Translations!$B$371</f>
        <v>Attiecībā uz katra veida atlikumgāzi, kas saražota, patērēta (arī sadedzināta lāpā drošības apsvērumu dēļ), sadedzināta lāpā (izņemot sadedzināšanu drošības apsvērumu dēļ), importēta un eksportēta, norādiet</v>
      </c>
      <c r="F266" s="992"/>
      <c r="G266" s="992"/>
      <c r="H266" s="992"/>
      <c r="I266" s="992"/>
      <c r="J266" s="992"/>
      <c r="K266" s="992"/>
      <c r="L266" s="992"/>
      <c r="M266" s="992"/>
      <c r="N266" s="993"/>
    </row>
    <row r="267" spans="2:23" ht="12.75" customHeight="1" x14ac:dyDescent="0.2">
      <c r="B267" s="244"/>
      <c r="C267" s="318"/>
      <c r="D267" s="322"/>
      <c r="E267" s="323" t="s">
        <v>139</v>
      </c>
      <c r="F267" s="991" t="str">
        <f>Translations!$B$372</f>
        <v>atlikumgāzu daudzumu kvantificēšanai izmantoto datu avotu saskaņā ar FAR VII pielikuma 4.4. iedaļu,</v>
      </c>
      <c r="G267" s="1045"/>
      <c r="H267" s="1045"/>
      <c r="I267" s="1045"/>
      <c r="J267" s="1045"/>
      <c r="K267" s="1045"/>
      <c r="L267" s="1045"/>
      <c r="M267" s="1045"/>
      <c r="N267" s="1046"/>
    </row>
    <row r="268" spans="2:23" ht="12.75" customHeight="1" x14ac:dyDescent="0.2">
      <c r="B268" s="244"/>
      <c r="C268" s="318"/>
      <c r="D268" s="322"/>
      <c r="E268" s="323" t="s">
        <v>139</v>
      </c>
      <c r="F268" s="991" t="str">
        <f>Translations!$B$373</f>
        <v>enerģētiskā satura un emisijas faktora noteikšanas metodi saskaņā ar FAR VII pielikuma 4.6. iedaļu.</v>
      </c>
      <c r="G268" s="1045"/>
      <c r="H268" s="1045"/>
      <c r="I268" s="1045"/>
      <c r="J268" s="1045"/>
      <c r="K268" s="1045"/>
      <c r="L268" s="1045"/>
      <c r="M268" s="1045"/>
      <c r="N268" s="1046"/>
    </row>
    <row r="269" spans="2:23" ht="25.5" customHeight="1" x14ac:dyDescent="0.2">
      <c r="B269" s="244"/>
      <c r="C269" s="318"/>
      <c r="D269" s="322"/>
      <c r="E269" s="323"/>
      <c r="F269" s="991" t="str">
        <f>Translations!$B$253</f>
        <v>Tā kā var būt vairāk nekā viens datu avots, veidnē var norādīt līdz trīs avotiem. Ja izmantoti vēl citi avoti, norādiet trīs galvenos avotus un citas ziņas sniedziet metodikas aprakstā.</v>
      </c>
      <c r="G269" s="1045"/>
      <c r="H269" s="1045"/>
      <c r="I269" s="1045"/>
      <c r="J269" s="1045"/>
      <c r="K269" s="1045"/>
      <c r="L269" s="1045"/>
      <c r="M269" s="1045"/>
      <c r="N269" s="1046"/>
    </row>
    <row r="270" spans="2:23" ht="25.5" customHeight="1" thickBot="1" x14ac:dyDescent="0.25">
      <c r="B270" s="244"/>
      <c r="C270" s="318"/>
      <c r="D270" s="319"/>
      <c r="E270" s="319"/>
      <c r="F270" s="336"/>
      <c r="G270" s="319"/>
      <c r="H270" s="319"/>
      <c r="I270" s="982" t="str">
        <f>Translations!$B$254</f>
        <v>Datu avots</v>
      </c>
      <c r="J270" s="982"/>
      <c r="K270" s="982" t="str">
        <f>Translations!$B$255</f>
        <v>Cits datu avots (attiecīgā gadījumā)</v>
      </c>
      <c r="L270" s="982"/>
      <c r="M270" s="982" t="str">
        <f>Translations!$B$255</f>
        <v>Cits datu avots (attiecīgā gadījumā)</v>
      </c>
      <c r="N270" s="982"/>
      <c r="W270" s="245" t="s">
        <v>165</v>
      </c>
    </row>
    <row r="271" spans="2:23" ht="12.75" customHeight="1" x14ac:dyDescent="0.2">
      <c r="B271" s="244"/>
      <c r="C271" s="318"/>
      <c r="D271" s="322"/>
      <c r="E271" s="324" t="s">
        <v>302</v>
      </c>
      <c r="F271" s="967" t="str">
        <f>Translations!$B$374</f>
        <v>Radušās atlikumgāzes</v>
      </c>
      <c r="G271" s="967"/>
      <c r="H271" s="968"/>
      <c r="I271" s="958"/>
      <c r="J271" s="959"/>
      <c r="K271" s="953"/>
      <c r="L271" s="957"/>
      <c r="M271" s="953"/>
      <c r="N271" s="954"/>
      <c r="W271" s="251" t="b">
        <f>AND(M262&lt;&gt;"",M262=FALSE)</f>
        <v>0</v>
      </c>
    </row>
    <row r="272" spans="2:23" ht="12.75" customHeight="1" x14ac:dyDescent="0.2">
      <c r="B272" s="244"/>
      <c r="C272" s="318"/>
      <c r="D272" s="322"/>
      <c r="E272" s="324" t="s">
        <v>303</v>
      </c>
      <c r="F272" s="969" t="str">
        <f>Translations!$B$256</f>
        <v>Enerģētiskais saturs</v>
      </c>
      <c r="G272" s="969"/>
      <c r="H272" s="970"/>
      <c r="I272" s="971"/>
      <c r="J272" s="972"/>
      <c r="K272" s="973"/>
      <c r="L272" s="974"/>
      <c r="M272" s="973"/>
      <c r="N272" s="975"/>
      <c r="W272" s="252" t="b">
        <f>W271</f>
        <v>0</v>
      </c>
    </row>
    <row r="273" spans="2:23" ht="12.75" customHeight="1" x14ac:dyDescent="0.2">
      <c r="B273" s="244"/>
      <c r="C273" s="318"/>
      <c r="D273" s="322"/>
      <c r="E273" s="324" t="s">
        <v>304</v>
      </c>
      <c r="F273" s="976" t="str">
        <f>Translations!$B$375</f>
        <v>Emisijas faktors</v>
      </c>
      <c r="G273" s="976"/>
      <c r="H273" s="977"/>
      <c r="I273" s="934"/>
      <c r="J273" s="935"/>
      <c r="K273" s="936"/>
      <c r="L273" s="937"/>
      <c r="M273" s="936"/>
      <c r="N273" s="938"/>
      <c r="W273" s="252" t="b">
        <f>W272</f>
        <v>0</v>
      </c>
    </row>
    <row r="274" spans="2:23" ht="12.75" customHeight="1" x14ac:dyDescent="0.2">
      <c r="B274" s="244"/>
      <c r="C274" s="318"/>
      <c r="D274" s="322"/>
      <c r="E274" s="324" t="s">
        <v>305</v>
      </c>
      <c r="F274" s="967" t="str">
        <f>Translations!$B$376</f>
        <v>Patērētās atlikumgāzes</v>
      </c>
      <c r="G274" s="967"/>
      <c r="H274" s="968"/>
      <c r="I274" s="958"/>
      <c r="J274" s="959"/>
      <c r="K274" s="953"/>
      <c r="L274" s="957"/>
      <c r="M274" s="953"/>
      <c r="N274" s="954"/>
      <c r="W274" s="252" t="b">
        <f t="shared" ref="W274:W285" si="0">W273</f>
        <v>0</v>
      </c>
    </row>
    <row r="275" spans="2:23" ht="12.75" customHeight="1" x14ac:dyDescent="0.2">
      <c r="B275" s="244"/>
      <c r="C275" s="318"/>
      <c r="D275" s="322"/>
      <c r="E275" s="324" t="s">
        <v>306</v>
      </c>
      <c r="F275" s="969" t="str">
        <f>Translations!$B$256</f>
        <v>Enerģētiskais saturs</v>
      </c>
      <c r="G275" s="969"/>
      <c r="H275" s="970"/>
      <c r="I275" s="971"/>
      <c r="J275" s="972"/>
      <c r="K275" s="973"/>
      <c r="L275" s="974"/>
      <c r="M275" s="973"/>
      <c r="N275" s="975"/>
      <c r="W275" s="252" t="b">
        <f t="shared" si="0"/>
        <v>0</v>
      </c>
    </row>
    <row r="276" spans="2:23" ht="12.75" customHeight="1" x14ac:dyDescent="0.2">
      <c r="B276" s="244"/>
      <c r="C276" s="318"/>
      <c r="D276" s="322"/>
      <c r="E276" s="324" t="s">
        <v>307</v>
      </c>
      <c r="F276" s="976" t="str">
        <f>Translations!$B$375</f>
        <v>Emisijas faktors</v>
      </c>
      <c r="G276" s="976"/>
      <c r="H276" s="977"/>
      <c r="I276" s="934"/>
      <c r="J276" s="935"/>
      <c r="K276" s="936"/>
      <c r="L276" s="937"/>
      <c r="M276" s="936"/>
      <c r="N276" s="938"/>
      <c r="W276" s="252" t="b">
        <f t="shared" si="0"/>
        <v>0</v>
      </c>
    </row>
    <row r="277" spans="2:23" ht="12.75" customHeight="1" x14ac:dyDescent="0.2">
      <c r="B277" s="244"/>
      <c r="C277" s="318"/>
      <c r="D277" s="322"/>
      <c r="E277" s="324" t="s">
        <v>308</v>
      </c>
      <c r="F277" s="967" t="str">
        <f>Translations!$B$377</f>
        <v>Lāpā sadedzinātās atlikumgāzes (ne drošības apsvērumu dēļ)</v>
      </c>
      <c r="G277" s="967"/>
      <c r="H277" s="968"/>
      <c r="I277" s="958"/>
      <c r="J277" s="959"/>
      <c r="K277" s="953"/>
      <c r="L277" s="957"/>
      <c r="M277" s="953"/>
      <c r="N277" s="954"/>
      <c r="W277" s="252" t="b">
        <f t="shared" si="0"/>
        <v>0</v>
      </c>
    </row>
    <row r="278" spans="2:23" ht="12.75" customHeight="1" x14ac:dyDescent="0.2">
      <c r="B278" s="244"/>
      <c r="C278" s="318"/>
      <c r="D278" s="322"/>
      <c r="E278" s="324" t="s">
        <v>309</v>
      </c>
      <c r="F278" s="969" t="str">
        <f>Translations!$B$256</f>
        <v>Enerģētiskais saturs</v>
      </c>
      <c r="G278" s="969"/>
      <c r="H278" s="970"/>
      <c r="I278" s="971"/>
      <c r="J278" s="972"/>
      <c r="K278" s="973"/>
      <c r="L278" s="974"/>
      <c r="M278" s="973"/>
      <c r="N278" s="975"/>
      <c r="W278" s="252" t="b">
        <f t="shared" si="0"/>
        <v>0</v>
      </c>
    </row>
    <row r="279" spans="2:23" ht="12.75" customHeight="1" x14ac:dyDescent="0.2">
      <c r="B279" s="244"/>
      <c r="C279" s="318"/>
      <c r="D279" s="322"/>
      <c r="E279" s="324" t="s">
        <v>310</v>
      </c>
      <c r="F279" s="976" t="str">
        <f>Translations!$B$375</f>
        <v>Emisijas faktors</v>
      </c>
      <c r="G279" s="976"/>
      <c r="H279" s="977"/>
      <c r="I279" s="934"/>
      <c r="J279" s="935"/>
      <c r="K279" s="936"/>
      <c r="L279" s="937"/>
      <c r="M279" s="936"/>
      <c r="N279" s="938"/>
      <c r="W279" s="252" t="b">
        <f t="shared" si="0"/>
        <v>0</v>
      </c>
    </row>
    <row r="280" spans="2:23" ht="12.75" customHeight="1" x14ac:dyDescent="0.2">
      <c r="B280" s="244"/>
      <c r="C280" s="318"/>
      <c r="D280" s="322"/>
      <c r="E280" s="324" t="s">
        <v>311</v>
      </c>
      <c r="F280" s="967" t="str">
        <f>Translations!$B$378</f>
        <v>Importētās atlikumgāzes</v>
      </c>
      <c r="G280" s="967"/>
      <c r="H280" s="968"/>
      <c r="I280" s="958"/>
      <c r="J280" s="959"/>
      <c r="K280" s="953"/>
      <c r="L280" s="957"/>
      <c r="M280" s="953"/>
      <c r="N280" s="954"/>
      <c r="W280" s="252" t="b">
        <f t="shared" si="0"/>
        <v>0</v>
      </c>
    </row>
    <row r="281" spans="2:23" ht="12.75" customHeight="1" x14ac:dyDescent="0.2">
      <c r="B281" s="244"/>
      <c r="C281" s="318"/>
      <c r="D281" s="322"/>
      <c r="E281" s="324" t="s">
        <v>312</v>
      </c>
      <c r="F281" s="969" t="str">
        <f>Translations!$B$256</f>
        <v>Enerģētiskais saturs</v>
      </c>
      <c r="G281" s="969"/>
      <c r="H281" s="970"/>
      <c r="I281" s="971"/>
      <c r="J281" s="972"/>
      <c r="K281" s="973"/>
      <c r="L281" s="974"/>
      <c r="M281" s="973"/>
      <c r="N281" s="975"/>
      <c r="W281" s="252" t="b">
        <f t="shared" si="0"/>
        <v>0</v>
      </c>
    </row>
    <row r="282" spans="2:23" ht="12.75" customHeight="1" x14ac:dyDescent="0.2">
      <c r="B282" s="244"/>
      <c r="C282" s="318"/>
      <c r="D282" s="322"/>
      <c r="E282" s="324" t="s">
        <v>313</v>
      </c>
      <c r="F282" s="976" t="str">
        <f>Translations!$B$375</f>
        <v>Emisijas faktors</v>
      </c>
      <c r="G282" s="976"/>
      <c r="H282" s="977"/>
      <c r="I282" s="934"/>
      <c r="J282" s="935"/>
      <c r="K282" s="936"/>
      <c r="L282" s="937"/>
      <c r="M282" s="936"/>
      <c r="N282" s="938"/>
      <c r="W282" s="252" t="b">
        <f t="shared" si="0"/>
        <v>0</v>
      </c>
    </row>
    <row r="283" spans="2:23" ht="12.75" customHeight="1" x14ac:dyDescent="0.2">
      <c r="B283" s="244"/>
      <c r="C283" s="318"/>
      <c r="D283" s="322"/>
      <c r="E283" s="324" t="s">
        <v>314</v>
      </c>
      <c r="F283" s="967" t="str">
        <f>Translations!$B$379</f>
        <v>Eksportētās atlikumgāzes</v>
      </c>
      <c r="G283" s="967"/>
      <c r="H283" s="968"/>
      <c r="I283" s="958"/>
      <c r="J283" s="959"/>
      <c r="K283" s="953"/>
      <c r="L283" s="957"/>
      <c r="M283" s="953"/>
      <c r="N283" s="954"/>
      <c r="W283" s="252" t="b">
        <f t="shared" si="0"/>
        <v>0</v>
      </c>
    </row>
    <row r="284" spans="2:23" ht="12.75" customHeight="1" x14ac:dyDescent="0.2">
      <c r="B284" s="244"/>
      <c r="C284" s="318"/>
      <c r="D284" s="322"/>
      <c r="E284" s="324" t="s">
        <v>315</v>
      </c>
      <c r="F284" s="969" t="str">
        <f>Translations!$B$256</f>
        <v>Enerģētiskais saturs</v>
      </c>
      <c r="G284" s="969"/>
      <c r="H284" s="970"/>
      <c r="I284" s="971"/>
      <c r="J284" s="972"/>
      <c r="K284" s="973"/>
      <c r="L284" s="974"/>
      <c r="M284" s="973"/>
      <c r="N284" s="975"/>
      <c r="W284" s="252" t="b">
        <f t="shared" si="0"/>
        <v>0</v>
      </c>
    </row>
    <row r="285" spans="2:23" ht="12.75" customHeight="1" x14ac:dyDescent="0.2">
      <c r="B285" s="244"/>
      <c r="C285" s="318"/>
      <c r="D285" s="322"/>
      <c r="E285" s="324" t="s">
        <v>316</v>
      </c>
      <c r="F285" s="976" t="str">
        <f>Translations!$B$375</f>
        <v>Emisijas faktors</v>
      </c>
      <c r="G285" s="976"/>
      <c r="H285" s="977"/>
      <c r="I285" s="934"/>
      <c r="J285" s="935"/>
      <c r="K285" s="936"/>
      <c r="L285" s="937"/>
      <c r="M285" s="936"/>
      <c r="N285" s="938"/>
      <c r="W285" s="252" t="b">
        <f t="shared" si="0"/>
        <v>0</v>
      </c>
    </row>
    <row r="286" spans="2:23" ht="5.0999999999999996" customHeight="1" x14ac:dyDescent="0.2">
      <c r="B286" s="244"/>
      <c r="C286" s="318"/>
      <c r="D286" s="322"/>
      <c r="E286" s="319"/>
      <c r="F286" s="319"/>
      <c r="G286" s="319"/>
      <c r="H286" s="319"/>
      <c r="I286" s="319"/>
      <c r="J286" s="319"/>
      <c r="K286" s="319"/>
      <c r="L286" s="319"/>
      <c r="M286" s="319"/>
      <c r="N286" s="320"/>
      <c r="W286" s="267"/>
    </row>
    <row r="287" spans="2:23" ht="12.75" customHeight="1" x14ac:dyDescent="0.2">
      <c r="B287" s="244"/>
      <c r="C287" s="318"/>
      <c r="D287" s="322"/>
      <c r="E287" s="324" t="s">
        <v>317</v>
      </c>
      <c r="F287" s="978" t="str">
        <f>Translations!$B$257</f>
        <v>Izmantotās metodikas apraksts</v>
      </c>
      <c r="G287" s="978"/>
      <c r="H287" s="978"/>
      <c r="I287" s="978"/>
      <c r="J287" s="978"/>
      <c r="K287" s="978"/>
      <c r="L287" s="978"/>
      <c r="M287" s="978"/>
      <c r="N287" s="979"/>
      <c r="W287" s="253"/>
    </row>
    <row r="288" spans="2:23" ht="12.75" customHeight="1" x14ac:dyDescent="0.2">
      <c r="B288" s="244"/>
      <c r="C288" s="318"/>
      <c r="D288" s="322"/>
      <c r="E288" s="325"/>
      <c r="F288" s="932" t="str">
        <f>Translations!$B$380</f>
        <v>Te būtu jāiekļauj informācija par visu veidu atlikumgāzēm, kas norādītas iepriekš.</v>
      </c>
      <c r="G288" s="932"/>
      <c r="H288" s="932"/>
      <c r="I288" s="932"/>
      <c r="J288" s="932"/>
      <c r="K288" s="932"/>
      <c r="L288" s="932"/>
      <c r="M288" s="932"/>
      <c r="N288" s="1048"/>
      <c r="W288" s="271"/>
    </row>
    <row r="289" spans="2:23" ht="12.75" customHeight="1" x14ac:dyDescent="0.2">
      <c r="B289" s="244"/>
      <c r="C289" s="318"/>
      <c r="D289" s="322"/>
      <c r="E289" s="325"/>
      <c r="F289" s="932" t="str">
        <f>Translations!$B$381</f>
        <v>Ja jūsu iekārtai ir relevanta sadedzināšana lāpā, paskaidrojiet, kā sadedzināšana lāpā drošības apsvērumu dēļ nošķirta no citas sadedzināšanas lāpā.</v>
      </c>
      <c r="G289" s="932"/>
      <c r="H289" s="932"/>
      <c r="I289" s="932"/>
      <c r="J289" s="932"/>
      <c r="K289" s="932"/>
      <c r="L289" s="932"/>
      <c r="M289" s="932"/>
      <c r="N289" s="1048"/>
      <c r="W289" s="253"/>
    </row>
    <row r="290" spans="2:23" ht="5.0999999999999996" customHeight="1" x14ac:dyDescent="0.2">
      <c r="C290" s="318"/>
      <c r="D290" s="319"/>
      <c r="E290" s="323"/>
      <c r="F290" s="333"/>
      <c r="G290" s="334"/>
      <c r="H290" s="334"/>
      <c r="I290" s="334"/>
      <c r="J290" s="334"/>
      <c r="K290" s="334"/>
      <c r="L290" s="334"/>
      <c r="M290" s="334"/>
      <c r="N290" s="335"/>
      <c r="W290" s="253"/>
    </row>
    <row r="291" spans="2:23" ht="12.75" customHeight="1" x14ac:dyDescent="0.2">
      <c r="C291" s="318"/>
      <c r="D291" s="322"/>
      <c r="E291" s="324"/>
      <c r="F291" s="987" t="str">
        <f>IF(I30&lt;&gt;"",HYPERLINK("#" &amp; Q291,EUConst_MsgDescription),"")</f>
        <v/>
      </c>
      <c r="G291" s="961"/>
      <c r="H291" s="961"/>
      <c r="I291" s="961"/>
      <c r="J291" s="961"/>
      <c r="K291" s="961"/>
      <c r="L291" s="961"/>
      <c r="M291" s="961"/>
      <c r="N291" s="962"/>
      <c r="P291" s="22" t="s">
        <v>172</v>
      </c>
      <c r="Q291" s="371" t="str">
        <f>"#"&amp;ADDRESS(ROW($C$10),COLUMN($C$10))</f>
        <v>#$C$10</v>
      </c>
      <c r="W291" s="253"/>
    </row>
    <row r="292" spans="2:23" ht="5.0999999999999996" customHeight="1" x14ac:dyDescent="0.2">
      <c r="C292" s="318"/>
      <c r="D292" s="322"/>
      <c r="E292" s="325"/>
      <c r="F292" s="988"/>
      <c r="G292" s="988"/>
      <c r="H292" s="988"/>
      <c r="I292" s="988"/>
      <c r="J292" s="988"/>
      <c r="K292" s="988"/>
      <c r="L292" s="988"/>
      <c r="M292" s="988"/>
      <c r="N292" s="989"/>
      <c r="W292" s="253"/>
    </row>
    <row r="293" spans="2:23" ht="50.1" customHeight="1" x14ac:dyDescent="0.2">
      <c r="C293" s="318"/>
      <c r="D293" s="325"/>
      <c r="E293" s="325"/>
      <c r="F293" s="946"/>
      <c r="G293" s="947"/>
      <c r="H293" s="947"/>
      <c r="I293" s="947"/>
      <c r="J293" s="947"/>
      <c r="K293" s="947"/>
      <c r="L293" s="947"/>
      <c r="M293" s="947"/>
      <c r="N293" s="948"/>
      <c r="W293" s="252" t="b">
        <f>W273</f>
        <v>0</v>
      </c>
    </row>
    <row r="294" spans="2:23" ht="5.0999999999999996" customHeight="1" x14ac:dyDescent="0.2">
      <c r="C294" s="318"/>
      <c r="D294" s="322"/>
      <c r="E294" s="319"/>
      <c r="F294" s="319"/>
      <c r="G294" s="319"/>
      <c r="H294" s="319"/>
      <c r="I294" s="319"/>
      <c r="J294" s="319"/>
      <c r="K294" s="319"/>
      <c r="L294" s="319"/>
      <c r="M294" s="319"/>
      <c r="N294" s="320"/>
      <c r="W294" s="252"/>
    </row>
    <row r="295" spans="2:23" ht="12.75" customHeight="1" x14ac:dyDescent="0.2">
      <c r="C295" s="318"/>
      <c r="D295" s="322"/>
      <c r="E295" s="324"/>
      <c r="F295" s="990" t="str">
        <f>Translations!$B$210</f>
        <v>Atsauce uz ārējām datnēm (attiecīgā gadījumā)</v>
      </c>
      <c r="G295" s="990"/>
      <c r="H295" s="990"/>
      <c r="I295" s="990"/>
      <c r="J295" s="990"/>
      <c r="K295" s="900"/>
      <c r="L295" s="900"/>
      <c r="M295" s="900"/>
      <c r="N295" s="900"/>
      <c r="W295" s="252" t="b">
        <f>W293</f>
        <v>0</v>
      </c>
    </row>
    <row r="296" spans="2:23" ht="5.0999999999999996" customHeight="1" x14ac:dyDescent="0.2">
      <c r="C296" s="318"/>
      <c r="D296" s="322"/>
      <c r="E296" s="319"/>
      <c r="F296" s="319"/>
      <c r="G296" s="319"/>
      <c r="H296" s="319"/>
      <c r="I296" s="319"/>
      <c r="J296" s="319"/>
      <c r="K296" s="319"/>
      <c r="L296" s="319"/>
      <c r="M296" s="319"/>
      <c r="N296" s="320"/>
      <c r="W296" s="271"/>
    </row>
    <row r="297" spans="2:23" ht="12.75" customHeight="1" x14ac:dyDescent="0.2">
      <c r="C297" s="318"/>
      <c r="D297" s="322" t="s">
        <v>34</v>
      </c>
      <c r="E297" s="1006" t="str">
        <f>Translations!$B$258</f>
        <v>Vai ir ievērota hierarhiskā kārtība?</v>
      </c>
      <c r="F297" s="1006"/>
      <c r="G297" s="1006"/>
      <c r="H297" s="1007"/>
      <c r="I297" s="260"/>
      <c r="J297" s="330" t="str">
        <f>Translations!$B$259</f>
        <v xml:space="preserve"> Ja nav, kāpēc nav?</v>
      </c>
      <c r="K297" s="926"/>
      <c r="L297" s="927"/>
      <c r="M297" s="927"/>
      <c r="N297" s="941"/>
      <c r="V297" s="272" t="b">
        <f>W295</f>
        <v>0</v>
      </c>
      <c r="W297" s="258" t="b">
        <f>OR(W293,AND(I297&lt;&gt;"",I297=TRUE))</f>
        <v>0</v>
      </c>
    </row>
    <row r="298" spans="2:23" ht="25.5" customHeight="1" x14ac:dyDescent="0.2">
      <c r="C298" s="318"/>
      <c r="D298" s="319"/>
      <c r="E298" s="991" t="str">
        <f>Translations!$B$323</f>
        <v>Izvēlieties “TRUE”/“PATIESS”, ja izmantots datu avots, kas FAR VII pielikuma 4. iedaļā norādītajā hierarhijā ieņem visaugstāko vietu. Ja tā nav, izvēlieties “FALSE”/”APLAMS”  un no nolaižamās izvēlnes izvēlieties iemeslu, bet sīkākas ziņas sniedziet tālāk. Atkāpes iemesli var būt šādi.</v>
      </c>
      <c r="F298" s="992"/>
      <c r="G298" s="992"/>
      <c r="H298" s="992"/>
      <c r="I298" s="992"/>
      <c r="J298" s="992"/>
      <c r="K298" s="992"/>
      <c r="L298" s="992"/>
      <c r="M298" s="992"/>
      <c r="N298" s="993"/>
      <c r="W298" s="267"/>
    </row>
    <row r="299" spans="2:23" ht="12.75" customHeight="1" x14ac:dyDescent="0.2">
      <c r="C299" s="318"/>
      <c r="D299" s="322"/>
      <c r="E299" s="323" t="s">
        <v>139</v>
      </c>
      <c r="F299" s="991" t="str">
        <f>Translations!$B$261</f>
        <v>Nenoteiktības novērtējums: vienkāršotais nenoteiktības novērtējums saskaņā ar FAR 7. panta 2. punktu liecina, ka, izmantojot citus datu avotus, nenoteiktība ir mazāka.</v>
      </c>
      <c r="G299" s="1045"/>
      <c r="H299" s="1045"/>
      <c r="I299" s="1045"/>
      <c r="J299" s="1045"/>
      <c r="K299" s="1045"/>
      <c r="L299" s="1045"/>
      <c r="M299" s="1045"/>
      <c r="N299" s="1046"/>
      <c r="W299" s="253"/>
    </row>
    <row r="300" spans="2:23" ht="12.75" customHeight="1" x14ac:dyDescent="0.2">
      <c r="C300" s="318"/>
      <c r="D300" s="322"/>
      <c r="E300" s="323" t="s">
        <v>139</v>
      </c>
      <c r="F300" s="991" t="str">
        <f>Translations!$B$262</f>
        <v>Tehniska neiespējamība: izmantot labākus datu avotus ir tehniski neiespējami.</v>
      </c>
      <c r="G300" s="1045"/>
      <c r="H300" s="1045"/>
      <c r="I300" s="1045"/>
      <c r="J300" s="1045"/>
      <c r="K300" s="1045"/>
      <c r="L300" s="1045"/>
      <c r="M300" s="1045"/>
      <c r="N300" s="1046"/>
      <c r="W300" s="253"/>
    </row>
    <row r="301" spans="2:23" ht="12.75" customHeight="1" x14ac:dyDescent="0.2">
      <c r="C301" s="318"/>
      <c r="D301" s="322"/>
      <c r="E301" s="323" t="s">
        <v>139</v>
      </c>
      <c r="F301" s="991" t="str">
        <f>Translations!$B$263</f>
        <v>Pārmērīgas izmaksas: labāku datu avotu izmantošana radītu pārmērīgas izmaksas.</v>
      </c>
      <c r="G301" s="1045"/>
      <c r="H301" s="1045"/>
      <c r="I301" s="1045"/>
      <c r="J301" s="1045"/>
      <c r="K301" s="1045"/>
      <c r="L301" s="1045"/>
      <c r="M301" s="1045"/>
      <c r="N301" s="1046"/>
      <c r="W301" s="253"/>
    </row>
    <row r="302" spans="2:23" ht="5.0999999999999996" customHeight="1" x14ac:dyDescent="0.2">
      <c r="C302" s="318"/>
      <c r="D302" s="319"/>
      <c r="E302" s="549"/>
      <c r="F302" s="549"/>
      <c r="G302" s="549"/>
      <c r="H302" s="549"/>
      <c r="I302" s="549"/>
      <c r="J302" s="549"/>
      <c r="K302" s="549"/>
      <c r="L302" s="549"/>
      <c r="M302" s="549"/>
      <c r="N302" s="550"/>
      <c r="W302" s="267"/>
    </row>
    <row r="303" spans="2:23" ht="12.75" customHeight="1" x14ac:dyDescent="0.2">
      <c r="C303" s="318"/>
      <c r="D303" s="331"/>
      <c r="E303" s="331"/>
      <c r="F303" s="978" t="str">
        <f>Translations!$B$264</f>
        <v>Sīkākas ziņas par jebkādām atkāpēm no hierarhijas</v>
      </c>
      <c r="G303" s="978"/>
      <c r="H303" s="978"/>
      <c r="I303" s="978"/>
      <c r="J303" s="978"/>
      <c r="K303" s="978"/>
      <c r="L303" s="978"/>
      <c r="M303" s="978"/>
      <c r="N303" s="979"/>
      <c r="W303" s="271"/>
    </row>
    <row r="304" spans="2:23" ht="25.5" customHeight="1" thickBot="1" x14ac:dyDescent="0.25">
      <c r="C304" s="318"/>
      <c r="D304" s="331"/>
      <c r="E304" s="331"/>
      <c r="F304" s="946"/>
      <c r="G304" s="947"/>
      <c r="H304" s="947"/>
      <c r="I304" s="947"/>
      <c r="J304" s="947"/>
      <c r="K304" s="947"/>
      <c r="L304" s="947"/>
      <c r="M304" s="947"/>
      <c r="N304" s="948"/>
      <c r="W304" s="273" t="b">
        <f>W297</f>
        <v>0</v>
      </c>
    </row>
    <row r="305" spans="1:26" s="20" customFormat="1" ht="12.75" x14ac:dyDescent="0.2">
      <c r="A305" s="18"/>
      <c r="B305" s="36"/>
      <c r="C305" s="337"/>
      <c r="D305" s="338"/>
      <c r="E305" s="338"/>
      <c r="F305" s="338"/>
      <c r="G305" s="338"/>
      <c r="H305" s="338"/>
      <c r="I305" s="338"/>
      <c r="J305" s="338"/>
      <c r="K305" s="338"/>
      <c r="L305" s="338"/>
      <c r="M305" s="338"/>
      <c r="N305" s="339"/>
      <c r="O305" s="36"/>
      <c r="P305" s="123" t="str">
        <f>IF(OR(P30=1,AND(I30&lt;&gt;"",COUNTIF(P308:$P$2153,"PRINT")=0)),"PRINT","")</f>
        <v>PRINT</v>
      </c>
      <c r="Q305" s="22" t="s">
        <v>252</v>
      </c>
      <c r="R305" s="23"/>
      <c r="S305" s="23"/>
      <c r="T305" s="22"/>
      <c r="U305" s="22"/>
      <c r="V305" s="22"/>
      <c r="W305" s="22"/>
    </row>
    <row r="306" spans="1:26" s="20" customFormat="1" ht="15" thickBot="1" x14ac:dyDescent="0.25">
      <c r="A306" s="18"/>
      <c r="B306" s="36"/>
      <c r="C306" s="36"/>
      <c r="D306" s="36"/>
      <c r="E306" s="36"/>
      <c r="F306" s="36"/>
      <c r="G306" s="36"/>
      <c r="H306" s="36"/>
      <c r="I306" s="36"/>
      <c r="J306" s="36"/>
      <c r="K306" s="36"/>
      <c r="L306" s="36"/>
      <c r="M306" s="36"/>
      <c r="N306" s="36"/>
      <c r="O306" s="36"/>
      <c r="P306" s="22"/>
      <c r="Q306" s="22"/>
      <c r="R306" s="23"/>
      <c r="S306" s="23"/>
      <c r="T306" s="22"/>
      <c r="U306" s="22"/>
      <c r="V306" s="22"/>
      <c r="W306" s="22"/>
      <c r="X306" s="244"/>
      <c r="Y306" s="244"/>
      <c r="Z306" s="244"/>
    </row>
    <row r="307" spans="1:26" s="20" customFormat="1" ht="12.75" customHeight="1" thickBot="1" x14ac:dyDescent="0.3">
      <c r="A307" s="18"/>
      <c r="B307" s="36"/>
      <c r="C307" s="281"/>
      <c r="D307" s="281"/>
      <c r="E307" s="281"/>
      <c r="F307" s="281"/>
      <c r="G307" s="281"/>
      <c r="H307" s="281"/>
      <c r="I307" s="281"/>
      <c r="J307" s="281"/>
      <c r="K307" s="281"/>
      <c r="L307" s="281"/>
      <c r="M307" s="281"/>
      <c r="N307" s="281"/>
      <c r="O307" s="36"/>
      <c r="P307" s="22"/>
      <c r="Q307" s="22"/>
      <c r="R307" s="23"/>
      <c r="S307" s="23"/>
      <c r="T307" s="22"/>
      <c r="U307" s="22"/>
      <c r="V307" s="22"/>
      <c r="W307" s="22"/>
      <c r="X307" s="244"/>
      <c r="Y307" s="244"/>
      <c r="Z307" s="244"/>
    </row>
    <row r="308" spans="1:26" s="241" customFormat="1" ht="15" customHeight="1" thickBot="1" x14ac:dyDescent="0.25">
      <c r="A308" s="240"/>
      <c r="B308" s="168"/>
      <c r="C308" s="239">
        <v>2</v>
      </c>
      <c r="D308" s="1008" t="str">
        <f>Translations!$B$295</f>
        <v>Apakšiekārta ar produkta līmeņatzīmi:</v>
      </c>
      <c r="E308" s="1009"/>
      <c r="F308" s="1009"/>
      <c r="G308" s="1009"/>
      <c r="H308" s="1009"/>
      <c r="I308" s="1010" t="str">
        <f>IF(INDEX(CNTR_SubInstListIsProdBM,$C308),INDEX(CNTR_SubInstListNames,$C308),"")</f>
        <v/>
      </c>
      <c r="J308" s="1011"/>
      <c r="K308" s="1011"/>
      <c r="L308" s="1011"/>
      <c r="M308" s="1011"/>
      <c r="N308" s="1012"/>
      <c r="O308" s="36"/>
      <c r="P308" s="373">
        <v>1</v>
      </c>
      <c r="Q308" s="245"/>
      <c r="R308" s="262"/>
      <c r="S308" s="262"/>
      <c r="T308" s="262"/>
      <c r="U308" s="240"/>
      <c r="V308" s="355" t="s">
        <v>318</v>
      </c>
      <c r="W308" s="356" t="b">
        <f>AND(CNTR_ExistSubInstEntries,I308="")</f>
        <v>0</v>
      </c>
    </row>
    <row r="309" spans="1:26" ht="12.75" customHeight="1" thickBot="1" x14ac:dyDescent="0.25">
      <c r="C309" s="236"/>
      <c r="D309" s="237"/>
      <c r="E309" s="1013" t="str">
        <f>Translations!$B$296</f>
        <v>Produkta līmeņatzīmes apakšiekārtas nosaukums parādās automātiski saskaņā ar lapā "C_InstallationDescription" ievadītajiem datiem.</v>
      </c>
      <c r="F309" s="1014"/>
      <c r="G309" s="1014"/>
      <c r="H309" s="1014"/>
      <c r="I309" s="1014"/>
      <c r="J309" s="1014"/>
      <c r="K309" s="1014"/>
      <c r="L309" s="1014"/>
      <c r="M309" s="1014"/>
      <c r="N309" s="1015"/>
    </row>
    <row r="310" spans="1:26" ht="5.0999999999999996" customHeight="1" x14ac:dyDescent="0.2">
      <c r="C310" s="224"/>
      <c r="N310" s="225"/>
    </row>
    <row r="311" spans="1:26" ht="12.75" customHeight="1" x14ac:dyDescent="0.2">
      <c r="C311" s="224"/>
      <c r="D311" s="16" t="s">
        <v>26</v>
      </c>
      <c r="E311" s="801" t="str">
        <f>Translations!$B$297</f>
        <v>Apakšiekārtas sistēmas robežas</v>
      </c>
      <c r="F311" s="801"/>
      <c r="G311" s="801"/>
      <c r="H311" s="801"/>
      <c r="I311" s="801"/>
      <c r="J311" s="801"/>
      <c r="K311" s="801"/>
      <c r="L311" s="801"/>
      <c r="M311" s="801"/>
      <c r="N311" s="1016"/>
    </row>
    <row r="312" spans="1:26" ht="5.0999999999999996" customHeight="1" x14ac:dyDescent="0.2">
      <c r="C312" s="224"/>
      <c r="N312" s="225"/>
    </row>
    <row r="313" spans="1:26" ht="12.75" customHeight="1" x14ac:dyDescent="0.2">
      <c r="C313" s="224"/>
      <c r="D313" s="25" t="s">
        <v>32</v>
      </c>
      <c r="E313" s="917" t="str">
        <f>Translations!$B$249</f>
        <v>Informācija par izmantoto metodiku</v>
      </c>
      <c r="F313" s="917"/>
      <c r="G313" s="917"/>
      <c r="H313" s="917"/>
      <c r="I313" s="917"/>
      <c r="J313" s="917"/>
      <c r="K313" s="917"/>
      <c r="L313" s="917"/>
      <c r="M313" s="917"/>
      <c r="N313" s="1023"/>
    </row>
    <row r="314" spans="1:26" s="309" customFormat="1" ht="5.0999999999999996" customHeight="1" x14ac:dyDescent="0.25">
      <c r="A314" s="308"/>
      <c r="B314" s="16"/>
      <c r="C314" s="306"/>
      <c r="D314" s="307"/>
      <c r="E314" s="840"/>
      <c r="F314" s="840"/>
      <c r="G314" s="840"/>
      <c r="H314" s="840"/>
      <c r="I314" s="840"/>
      <c r="J314" s="840"/>
      <c r="K314" s="840"/>
      <c r="L314" s="840"/>
      <c r="M314" s="840"/>
      <c r="N314" s="1044"/>
      <c r="O314" s="36"/>
      <c r="P314" s="308"/>
      <c r="Q314" s="308"/>
      <c r="R314" s="308"/>
      <c r="S314" s="308"/>
      <c r="T314" s="308"/>
      <c r="U314" s="308"/>
      <c r="V314" s="308"/>
      <c r="W314" s="308"/>
    </row>
    <row r="315" spans="1:26" ht="50.1" customHeight="1" x14ac:dyDescent="0.2">
      <c r="C315" s="224"/>
      <c r="D315" s="25"/>
      <c r="E315" s="1027"/>
      <c r="F315" s="1028"/>
      <c r="G315" s="1028"/>
      <c r="H315" s="1028"/>
      <c r="I315" s="1028"/>
      <c r="J315" s="1028"/>
      <c r="K315" s="1028"/>
      <c r="L315" s="1028"/>
      <c r="M315" s="1028"/>
      <c r="N315" s="1029"/>
    </row>
    <row r="316" spans="1:26" ht="5.0999999999999996" customHeight="1" x14ac:dyDescent="0.2">
      <c r="C316" s="224"/>
      <c r="D316" s="25"/>
      <c r="N316" s="225"/>
    </row>
    <row r="317" spans="1:26" ht="12.75" customHeight="1" x14ac:dyDescent="0.2">
      <c r="C317" s="224"/>
      <c r="D317" s="25" t="s">
        <v>33</v>
      </c>
      <c r="E317" s="1030" t="str">
        <f>Translations!$B$210</f>
        <v>Atsauce uz ārējām datnēm (attiecīgā gadījumā)</v>
      </c>
      <c r="F317" s="1030"/>
      <c r="G317" s="1030"/>
      <c r="H317" s="1030"/>
      <c r="I317" s="1030"/>
      <c r="J317" s="1031"/>
      <c r="K317" s="900"/>
      <c r="L317" s="900"/>
      <c r="M317" s="900"/>
      <c r="N317" s="900"/>
    </row>
    <row r="318" spans="1:26" ht="5.0999999999999996" customHeight="1" x14ac:dyDescent="0.2">
      <c r="C318" s="224"/>
      <c r="D318" s="25"/>
      <c r="N318" s="225"/>
    </row>
    <row r="319" spans="1:26" ht="12.75" customHeight="1" x14ac:dyDescent="0.2">
      <c r="C319" s="224"/>
      <c r="D319" s="25" t="s">
        <v>34</v>
      </c>
      <c r="E319" s="1030" t="str">
        <f>Translations!$B$305</f>
        <v>Atsauce uz atsevišķu detalizētu plūsmas diagrammu (attiecīgā gadījumā)</v>
      </c>
      <c r="F319" s="1030"/>
      <c r="G319" s="1030"/>
      <c r="H319" s="1030"/>
      <c r="I319" s="1030"/>
      <c r="J319" s="1031"/>
      <c r="K319" s="900"/>
      <c r="L319" s="900"/>
      <c r="M319" s="900"/>
      <c r="N319" s="900"/>
    </row>
    <row r="320" spans="1:26" ht="5.0999999999999996" customHeight="1" x14ac:dyDescent="0.2">
      <c r="C320" s="228"/>
      <c r="D320" s="229"/>
      <c r="E320" s="230"/>
      <c r="F320" s="230"/>
      <c r="G320" s="230"/>
      <c r="H320" s="230"/>
      <c r="I320" s="230"/>
      <c r="J320" s="230"/>
      <c r="K320" s="230"/>
      <c r="L320" s="230"/>
      <c r="M320" s="230"/>
      <c r="N320" s="231"/>
    </row>
    <row r="321" spans="1:23" ht="5.0999999999999996" customHeight="1" x14ac:dyDescent="0.2">
      <c r="C321" s="224"/>
      <c r="D321" s="25"/>
      <c r="N321" s="225"/>
    </row>
    <row r="322" spans="1:23" ht="12.75" customHeight="1" x14ac:dyDescent="0.2">
      <c r="C322" s="224"/>
      <c r="D322" s="16" t="s">
        <v>27</v>
      </c>
      <c r="E322" s="801" t="str">
        <f>Translations!$B$307</f>
        <v>Ikgadējo ražošanas (= darbības) līmeņu noteikšanas metode</v>
      </c>
      <c r="F322" s="801"/>
      <c r="G322" s="801"/>
      <c r="H322" s="801"/>
      <c r="I322" s="801"/>
      <c r="J322" s="801"/>
      <c r="K322" s="801"/>
      <c r="L322" s="801"/>
      <c r="M322" s="801"/>
      <c r="N322" s="1016"/>
    </row>
    <row r="323" spans="1:23" ht="5.0999999999999996" customHeight="1" x14ac:dyDescent="0.2">
      <c r="C323" s="224"/>
      <c r="D323" s="16"/>
      <c r="E323" s="25"/>
      <c r="F323" s="25"/>
      <c r="G323" s="25"/>
      <c r="H323" s="25"/>
      <c r="I323" s="25"/>
      <c r="J323" s="25"/>
      <c r="K323" s="25"/>
      <c r="L323" s="25"/>
      <c r="M323" s="25"/>
      <c r="N323" s="530"/>
    </row>
    <row r="324" spans="1:23" ht="12.75" customHeight="1" x14ac:dyDescent="0.2">
      <c r="C324" s="224"/>
      <c r="D324" s="25" t="s">
        <v>32</v>
      </c>
      <c r="E324" s="917" t="str">
        <f>Translations!$B$249</f>
        <v>Informācija par izmantoto metodiku</v>
      </c>
      <c r="F324" s="917"/>
      <c r="G324" s="917"/>
      <c r="H324" s="917"/>
      <c r="I324" s="917"/>
      <c r="J324" s="917"/>
      <c r="K324" s="917"/>
      <c r="L324" s="917"/>
      <c r="M324" s="917"/>
      <c r="N324" s="1023"/>
    </row>
    <row r="325" spans="1:23" s="264" customFormat="1" ht="25.5" customHeight="1" x14ac:dyDescent="0.25">
      <c r="A325" s="262"/>
      <c r="B325" s="119"/>
      <c r="C325" s="224"/>
      <c r="D325" s="120"/>
      <c r="E325" s="121"/>
      <c r="F325" s="121"/>
      <c r="G325" s="121"/>
      <c r="H325" s="121"/>
      <c r="I325" s="918" t="str">
        <f>Translations!$B$254</f>
        <v>Datu avots</v>
      </c>
      <c r="J325" s="918"/>
      <c r="K325" s="918" t="str">
        <f>Translations!$B$255</f>
        <v>Cits datu avots (attiecīgā gadījumā)</v>
      </c>
      <c r="L325" s="918"/>
      <c r="M325" s="918" t="str">
        <f>Translations!$B$255</f>
        <v>Cits datu avots (attiecīgā gadījumā)</v>
      </c>
      <c r="N325" s="918"/>
      <c r="O325" s="36"/>
      <c r="P325" s="262"/>
      <c r="Q325" s="262"/>
      <c r="R325" s="262"/>
      <c r="S325" s="262"/>
      <c r="T325" s="262"/>
      <c r="U325" s="262"/>
      <c r="V325" s="262"/>
      <c r="W325" s="262"/>
    </row>
    <row r="326" spans="1:23" ht="12.75" customHeight="1" x14ac:dyDescent="0.2">
      <c r="C326" s="224"/>
      <c r="D326" s="25"/>
      <c r="E326" s="118" t="s">
        <v>302</v>
      </c>
      <c r="F326" s="924" t="str">
        <f>Translations!$B$310</f>
        <v>Produktu daudzumi</v>
      </c>
      <c r="G326" s="924"/>
      <c r="H326" s="925"/>
      <c r="I326" s="926"/>
      <c r="J326" s="927"/>
      <c r="K326" s="928"/>
      <c r="L326" s="929"/>
      <c r="M326" s="928"/>
      <c r="N326" s="945"/>
    </row>
    <row r="327" spans="1:23" ht="5.0999999999999996" customHeight="1" x14ac:dyDescent="0.2">
      <c r="C327" s="224"/>
      <c r="D327" s="25"/>
      <c r="E327" s="118"/>
      <c r="F327" s="535"/>
      <c r="G327" s="535"/>
      <c r="H327" s="535"/>
      <c r="I327" s="535"/>
      <c r="J327" s="535"/>
      <c r="K327" s="535"/>
      <c r="L327" s="535"/>
      <c r="M327" s="535"/>
      <c r="N327" s="536"/>
    </row>
    <row r="328" spans="1:23" ht="12.75" customHeight="1" x14ac:dyDescent="0.2">
      <c r="C328" s="224"/>
      <c r="D328" s="25"/>
      <c r="E328" s="118" t="s">
        <v>303</v>
      </c>
      <c r="F328" s="924" t="str">
        <f>Translations!$B$311</f>
        <v>Ikgadējie produktu daudzumi</v>
      </c>
      <c r="G328" s="924"/>
      <c r="H328" s="925"/>
      <c r="I328" s="983"/>
      <c r="J328" s="983"/>
      <c r="K328" s="983"/>
      <c r="L328" s="983"/>
      <c r="M328" s="983"/>
      <c r="N328" s="983"/>
    </row>
    <row r="329" spans="1:23" ht="5.0999999999999996" customHeight="1" x14ac:dyDescent="0.2">
      <c r="C329" s="224"/>
      <c r="D329" s="25"/>
      <c r="N329" s="225"/>
    </row>
    <row r="330" spans="1:23" s="20" customFormat="1" ht="12.75" customHeight="1" x14ac:dyDescent="0.25">
      <c r="A330" s="18"/>
      <c r="B330" s="194"/>
      <c r="C330" s="226"/>
      <c r="D330" s="38"/>
      <c r="E330" s="118" t="s">
        <v>304</v>
      </c>
      <c r="F330" s="924" t="str">
        <f>Translations!$B$312</f>
        <v>Īpašas ziņošanas prasības:</v>
      </c>
      <c r="G330" s="924"/>
      <c r="H330" s="925"/>
      <c r="I330" s="950" t="str">
        <f>IF(I308="","",HYPERLINK(INDEX(EUconst_BMlistSpecialJumpTable,MATCH(I308,EUconst_BMlistNames,0)),INDEX(EUconst_BMlistSpecialReporting,MATCH(I308,EUconst_BMlistNames,0))))</f>
        <v/>
      </c>
      <c r="J330" s="951"/>
      <c r="K330" s="951"/>
      <c r="L330" s="951"/>
      <c r="M330" s="951"/>
      <c r="N330" s="952"/>
      <c r="O330" s="36"/>
      <c r="P330" s="195" t="s">
        <v>291</v>
      </c>
      <c r="Q330" s="196" t="str">
        <f>IF(I308="","",IF(AND(INDEX(EUconst_BMlistSpecialJumpTable,MATCH(I308,EUconst_BMlistNames,0))&lt;&gt;"",INDEX(EUconst_BMlistMainNumberOfBM,MATCH(I308,EUconst_BMlistNames,0))&lt;&gt;47),TRUE,FALSE))</f>
        <v/>
      </c>
      <c r="R330" s="23"/>
      <c r="S330" s="23"/>
      <c r="T330" s="22"/>
      <c r="U330" s="22"/>
      <c r="V330" s="22"/>
      <c r="W330" s="22"/>
    </row>
    <row r="331" spans="1:23" s="20" customFormat="1" ht="5.0999999999999996" customHeight="1" x14ac:dyDescent="0.25">
      <c r="A331" s="18"/>
      <c r="B331" s="194"/>
      <c r="C331" s="226"/>
      <c r="D331" s="36"/>
      <c r="F331" s="839"/>
      <c r="G331" s="839"/>
      <c r="H331" s="839"/>
      <c r="I331" s="839"/>
      <c r="J331" s="839"/>
      <c r="K331" s="839"/>
      <c r="L331" s="839"/>
      <c r="M331" s="839"/>
      <c r="N331" s="1005"/>
      <c r="O331" s="36"/>
      <c r="P331" s="23"/>
      <c r="Q331" s="22"/>
      <c r="R331" s="23"/>
      <c r="S331" s="23"/>
      <c r="T331" s="22"/>
      <c r="U331" s="22"/>
      <c r="V331" s="22"/>
      <c r="W331" s="22"/>
    </row>
    <row r="332" spans="1:23" ht="12.75" customHeight="1" x14ac:dyDescent="0.2">
      <c r="C332" s="224"/>
      <c r="D332" s="25"/>
      <c r="E332" s="118" t="s">
        <v>305</v>
      </c>
      <c r="F332" s="714" t="str">
        <f>Translations!$B$257</f>
        <v>Izmantotās metodikas apraksts</v>
      </c>
      <c r="G332" s="714"/>
      <c r="H332" s="714"/>
      <c r="I332" s="714"/>
      <c r="J332" s="714"/>
      <c r="K332" s="714"/>
      <c r="L332" s="714"/>
      <c r="M332" s="714"/>
      <c r="N332" s="995"/>
    </row>
    <row r="333" spans="1:23" ht="12.75" customHeight="1" x14ac:dyDescent="0.2">
      <c r="C333" s="224"/>
      <c r="D333" s="25"/>
      <c r="E333" s="118"/>
      <c r="F333" s="987" t="str">
        <f>IF(I308&lt;&gt;"",HYPERLINK("#" &amp; Q333,EUConst_MsgDescription),"")</f>
        <v/>
      </c>
      <c r="G333" s="961"/>
      <c r="H333" s="961"/>
      <c r="I333" s="961"/>
      <c r="J333" s="961"/>
      <c r="K333" s="961"/>
      <c r="L333" s="961"/>
      <c r="M333" s="961"/>
      <c r="N333" s="962"/>
      <c r="P333" s="22" t="s">
        <v>172</v>
      </c>
      <c r="Q333" s="371" t="str">
        <f>"#"&amp;ADDRESS(ROW($C$11),COLUMN($C$11))</f>
        <v>#$C$11</v>
      </c>
    </row>
    <row r="334" spans="1:23" ht="5.0999999999999996" customHeight="1" x14ac:dyDescent="0.2">
      <c r="C334" s="224"/>
      <c r="D334" s="25"/>
      <c r="E334" s="24"/>
      <c r="F334" s="839"/>
      <c r="G334" s="839"/>
      <c r="H334" s="839"/>
      <c r="I334" s="839"/>
      <c r="J334" s="839"/>
      <c r="K334" s="839"/>
      <c r="L334" s="839"/>
      <c r="M334" s="839"/>
      <c r="N334" s="1005"/>
    </row>
    <row r="335" spans="1:23" ht="50.1" customHeight="1" x14ac:dyDescent="0.2">
      <c r="C335" s="224"/>
      <c r="D335" s="24"/>
      <c r="E335" s="265"/>
      <c r="F335" s="926"/>
      <c r="G335" s="927"/>
      <c r="H335" s="927"/>
      <c r="I335" s="927"/>
      <c r="J335" s="927"/>
      <c r="K335" s="927"/>
      <c r="L335" s="927"/>
      <c r="M335" s="927"/>
      <c r="N335" s="941"/>
    </row>
    <row r="336" spans="1:23" ht="5.0999999999999996" customHeight="1" thickBot="1" x14ac:dyDescent="0.25">
      <c r="C336" s="224"/>
      <c r="N336" s="225"/>
    </row>
    <row r="337" spans="1:23" ht="12.75" customHeight="1" x14ac:dyDescent="0.2">
      <c r="C337" s="224"/>
      <c r="D337" s="25"/>
      <c r="E337" s="118"/>
      <c r="F337" s="949" t="str">
        <f>Translations!$B$210</f>
        <v>Atsauce uz ārējām datnēm (attiecīgā gadījumā)</v>
      </c>
      <c r="G337" s="949"/>
      <c r="H337" s="949"/>
      <c r="I337" s="949"/>
      <c r="J337" s="949"/>
      <c r="K337" s="900"/>
      <c r="L337" s="900"/>
      <c r="M337" s="900"/>
      <c r="N337" s="900"/>
      <c r="W337" s="266" t="s">
        <v>165</v>
      </c>
    </row>
    <row r="338" spans="1:23" ht="5.0999999999999996" customHeight="1" x14ac:dyDescent="0.2">
      <c r="C338" s="224"/>
      <c r="D338" s="25"/>
      <c r="N338" s="225"/>
      <c r="W338" s="253"/>
    </row>
    <row r="339" spans="1:23" ht="12.75" customHeight="1" x14ac:dyDescent="0.2">
      <c r="C339" s="224"/>
      <c r="D339" s="25" t="s">
        <v>33</v>
      </c>
      <c r="E339" s="939" t="str">
        <f>Translations!$B$258</f>
        <v>Vai ir ievērota hierarhiskā kārtība?</v>
      </c>
      <c r="F339" s="939"/>
      <c r="G339" s="939"/>
      <c r="H339" s="940"/>
      <c r="I339" s="260"/>
      <c r="J339" s="256" t="str">
        <f>Translations!$B$259</f>
        <v xml:space="preserve"> Ja nav, kāpēc nav?</v>
      </c>
      <c r="K339" s="926"/>
      <c r="L339" s="927"/>
      <c r="M339" s="927"/>
      <c r="N339" s="941"/>
      <c r="W339" s="258" t="b">
        <f>AND(I339&lt;&gt;"",I339=TRUE)</f>
        <v>0</v>
      </c>
    </row>
    <row r="340" spans="1:23" ht="5.0999999999999996" customHeight="1" x14ac:dyDescent="0.2">
      <c r="C340" s="224"/>
      <c r="E340" s="432"/>
      <c r="F340" s="432"/>
      <c r="G340" s="432"/>
      <c r="H340" s="432"/>
      <c r="I340" s="432"/>
      <c r="J340" s="432"/>
      <c r="K340" s="432"/>
      <c r="L340" s="432"/>
      <c r="M340" s="432"/>
      <c r="N340" s="552"/>
      <c r="W340" s="253"/>
    </row>
    <row r="341" spans="1:23" ht="12.75" customHeight="1" x14ac:dyDescent="0.2">
      <c r="C341" s="224"/>
      <c r="D341" s="25"/>
      <c r="E341" s="25"/>
      <c r="F341" s="714" t="str">
        <f>Translations!$B$264</f>
        <v>Sīkākas ziņas par jebkādām atkāpēm no hierarhijas</v>
      </c>
      <c r="G341" s="714"/>
      <c r="H341" s="714"/>
      <c r="I341" s="714"/>
      <c r="J341" s="714"/>
      <c r="K341" s="714"/>
      <c r="L341" s="714"/>
      <c r="M341" s="714"/>
      <c r="N341" s="995"/>
      <c r="W341" s="253"/>
    </row>
    <row r="342" spans="1:23" ht="25.5" customHeight="1" thickBot="1" x14ac:dyDescent="0.25">
      <c r="C342" s="224"/>
      <c r="E342" s="25"/>
      <c r="F342" s="1037"/>
      <c r="G342" s="1038"/>
      <c r="H342" s="1038"/>
      <c r="I342" s="1038"/>
      <c r="J342" s="1038"/>
      <c r="K342" s="1038"/>
      <c r="L342" s="1038"/>
      <c r="M342" s="1038"/>
      <c r="N342" s="1039"/>
      <c r="W342" s="268" t="b">
        <f>W339</f>
        <v>0</v>
      </c>
    </row>
    <row r="343" spans="1:23" ht="5.0999999999999996" customHeight="1" x14ac:dyDescent="0.2">
      <c r="C343" s="224"/>
      <c r="D343" s="25"/>
      <c r="N343" s="225"/>
    </row>
    <row r="344" spans="1:23" ht="12.75" customHeight="1" x14ac:dyDescent="0.2">
      <c r="C344" s="224"/>
      <c r="D344" s="25" t="s">
        <v>34</v>
      </c>
      <c r="E344" s="1040" t="str">
        <f>Translations!$B$828</f>
        <v>Apraksts, ar kādu metodi tiek sekots līdzi saražotajiem produktiem un precēm</v>
      </c>
      <c r="F344" s="1040"/>
      <c r="G344" s="1040"/>
      <c r="H344" s="1040"/>
      <c r="I344" s="1040"/>
      <c r="J344" s="1040"/>
      <c r="K344" s="1040"/>
      <c r="L344" s="1040"/>
      <c r="M344" s="1040"/>
      <c r="N344" s="1041"/>
    </row>
    <row r="345" spans="1:23" ht="5.0999999999999996" customHeight="1" x14ac:dyDescent="0.2">
      <c r="C345" s="224"/>
      <c r="E345" s="768"/>
      <c r="F345" s="769"/>
      <c r="G345" s="769"/>
      <c r="H345" s="769"/>
      <c r="I345" s="769"/>
      <c r="J345" s="769"/>
      <c r="K345" s="769"/>
      <c r="L345" s="769"/>
      <c r="M345" s="769"/>
      <c r="N345" s="1042"/>
    </row>
    <row r="346" spans="1:23" ht="50.1" customHeight="1" x14ac:dyDescent="0.2">
      <c r="C346" s="224"/>
      <c r="D346" s="25"/>
      <c r="E346" s="265"/>
      <c r="F346" s="926"/>
      <c r="G346" s="927"/>
      <c r="H346" s="927"/>
      <c r="I346" s="927"/>
      <c r="J346" s="927"/>
      <c r="K346" s="927"/>
      <c r="L346" s="927"/>
      <c r="M346" s="927"/>
      <c r="N346" s="941"/>
    </row>
    <row r="347" spans="1:23" ht="5.0999999999999996" customHeight="1" x14ac:dyDescent="0.2">
      <c r="C347" s="224"/>
      <c r="N347" s="225"/>
    </row>
    <row r="348" spans="1:23" ht="5.0999999999999996" customHeight="1" x14ac:dyDescent="0.2">
      <c r="C348" s="232"/>
      <c r="D348" s="235"/>
      <c r="E348" s="233"/>
      <c r="F348" s="233"/>
      <c r="G348" s="233"/>
      <c r="H348" s="233"/>
      <c r="I348" s="233"/>
      <c r="J348" s="233"/>
      <c r="K348" s="233"/>
      <c r="L348" s="233"/>
      <c r="M348" s="233"/>
      <c r="N348" s="234"/>
    </row>
    <row r="349" spans="1:23" s="20" customFormat="1" ht="14.25" customHeight="1" x14ac:dyDescent="0.2">
      <c r="A349" s="18"/>
      <c r="B349" s="36"/>
      <c r="C349" s="224"/>
      <c r="D349" s="16" t="s">
        <v>28</v>
      </c>
      <c r="E349" s="838" t="str">
        <f>Translations!$B$322</f>
        <v>Relevantais elektroenerģijas patēriņš</v>
      </c>
      <c r="F349" s="838"/>
      <c r="G349" s="838"/>
      <c r="H349" s="838"/>
      <c r="I349" s="838"/>
      <c r="J349" s="838"/>
      <c r="K349" s="838"/>
      <c r="L349" s="838"/>
      <c r="M349" s="838"/>
      <c r="N349" s="1043"/>
      <c r="O349" s="36"/>
      <c r="P349" s="22" t="s">
        <v>172</v>
      </c>
      <c r="Q349" s="371" t="str">
        <f>"#"&amp;ADDRESS(ROW(D434),COLUMN(D434))</f>
        <v>#$D$434</v>
      </c>
      <c r="R349" s="23"/>
      <c r="S349" s="23"/>
      <c r="T349" s="18"/>
      <c r="U349" s="18"/>
      <c r="V349" s="245"/>
      <c r="W349" s="245"/>
    </row>
    <row r="350" spans="1:23" ht="12.75" customHeight="1" thickBot="1" x14ac:dyDescent="0.25">
      <c r="C350" s="224"/>
      <c r="D350" s="25" t="s">
        <v>32</v>
      </c>
      <c r="E350" s="917" t="str">
        <f>Translations!$B$249</f>
        <v>Informācija par izmantoto metodiku</v>
      </c>
      <c r="F350" s="917"/>
      <c r="G350" s="917"/>
      <c r="H350" s="917"/>
      <c r="I350" s="917"/>
      <c r="J350" s="917"/>
      <c r="K350" s="917"/>
      <c r="L350" s="917"/>
      <c r="M350" s="917"/>
      <c r="N350" s="1023"/>
      <c r="T350" s="18"/>
    </row>
    <row r="351" spans="1:23" ht="25.5" customHeight="1" thickBot="1" x14ac:dyDescent="0.25">
      <c r="B351" s="244"/>
      <c r="C351" s="224"/>
      <c r="E351" s="25"/>
      <c r="I351" s="918" t="str">
        <f>Translations!$B$254</f>
        <v>Datu avots</v>
      </c>
      <c r="J351" s="918"/>
      <c r="K351" s="918" t="str">
        <f>Translations!$B$255</f>
        <v>Cits datu avots (attiecīgā gadījumā)</v>
      </c>
      <c r="L351" s="918"/>
      <c r="M351" s="918" t="str">
        <f>Translations!$B$255</f>
        <v>Cits datu avots (attiecīgā gadījumā)</v>
      </c>
      <c r="N351" s="918"/>
      <c r="S351" s="266" t="s">
        <v>1145</v>
      </c>
      <c r="W351" s="266" t="s">
        <v>165</v>
      </c>
    </row>
    <row r="352" spans="1:23" ht="12.75" customHeight="1" x14ac:dyDescent="0.2">
      <c r="B352" s="244"/>
      <c r="C352" s="224"/>
      <c r="E352" s="25" t="s">
        <v>302</v>
      </c>
      <c r="F352" s="924" t="str">
        <f>Translations!$B$322</f>
        <v>Relevantais elektroenerģijas patēriņš</v>
      </c>
      <c r="G352" s="924"/>
      <c r="H352" s="925"/>
      <c r="I352" s="983"/>
      <c r="J352" s="983"/>
      <c r="K352" s="965"/>
      <c r="L352" s="965"/>
      <c r="M352" s="965"/>
      <c r="N352" s="965"/>
      <c r="S352" s="252" t="b">
        <f>IF(I308&lt;&gt;"",IF(INDEX(EUconst_BMlistElExchangability,MATCH(I308,EUconst_BMlistNames,0))=TRUE,FALSE,TRUE),FALSE)</f>
        <v>0</v>
      </c>
      <c r="W352" s="487"/>
    </row>
    <row r="353" spans="2:23" ht="5.0999999999999996" customHeight="1" x14ac:dyDescent="0.2">
      <c r="B353" s="244"/>
      <c r="C353" s="224"/>
      <c r="D353" s="25"/>
      <c r="N353" s="225"/>
      <c r="S353" s="253"/>
      <c r="W353" s="253"/>
    </row>
    <row r="354" spans="2:23" ht="12.75" customHeight="1" x14ac:dyDescent="0.2">
      <c r="B354" s="244"/>
      <c r="C354" s="224"/>
      <c r="D354" s="25"/>
      <c r="E354" s="118" t="s">
        <v>303</v>
      </c>
      <c r="F354" s="714" t="str">
        <f>Translations!$B$257</f>
        <v>Izmantotās metodikas apraksts</v>
      </c>
      <c r="G354" s="714"/>
      <c r="H354" s="714"/>
      <c r="I354" s="714"/>
      <c r="J354" s="714"/>
      <c r="K354" s="714"/>
      <c r="L354" s="714"/>
      <c r="M354" s="714"/>
      <c r="N354" s="995"/>
      <c r="S354" s="253"/>
      <c r="W354" s="253"/>
    </row>
    <row r="355" spans="2:23" ht="5.0999999999999996" customHeight="1" x14ac:dyDescent="0.2">
      <c r="B355" s="244"/>
      <c r="C355" s="224"/>
      <c r="E355" s="37"/>
      <c r="F355" s="531"/>
      <c r="G355" s="533"/>
      <c r="H355" s="533"/>
      <c r="I355" s="533"/>
      <c r="J355" s="533"/>
      <c r="K355" s="533"/>
      <c r="L355" s="533"/>
      <c r="M355" s="533"/>
      <c r="N355" s="546"/>
      <c r="S355" s="253"/>
      <c r="W355" s="253"/>
    </row>
    <row r="356" spans="2:23" ht="12.75" customHeight="1" x14ac:dyDescent="0.2">
      <c r="B356" s="244"/>
      <c r="C356" s="224"/>
      <c r="D356" s="25"/>
      <c r="E356" s="118"/>
      <c r="F356" s="987" t="str">
        <f>IF(AND(I308&lt;&gt;"",J349=""),HYPERLINK("#" &amp; Q356,EUConst_MsgDescription),"")</f>
        <v/>
      </c>
      <c r="G356" s="961"/>
      <c r="H356" s="961"/>
      <c r="I356" s="961"/>
      <c r="J356" s="961"/>
      <c r="K356" s="961"/>
      <c r="L356" s="961"/>
      <c r="M356" s="961"/>
      <c r="N356" s="962"/>
      <c r="P356" s="22" t="s">
        <v>172</v>
      </c>
      <c r="Q356" s="371" t="str">
        <f>"#"&amp;ADDRESS(ROW($C$10),COLUMN($C$10))</f>
        <v>#$C$10</v>
      </c>
      <c r="S356" s="253"/>
      <c r="W356" s="253"/>
    </row>
    <row r="357" spans="2:23" ht="5.0999999999999996" customHeight="1" x14ac:dyDescent="0.2">
      <c r="B357" s="244"/>
      <c r="C357" s="224"/>
      <c r="D357" s="25"/>
      <c r="E357" s="24"/>
      <c r="F357" s="996"/>
      <c r="G357" s="996"/>
      <c r="H357" s="996"/>
      <c r="I357" s="996"/>
      <c r="J357" s="996"/>
      <c r="K357" s="996"/>
      <c r="L357" s="996"/>
      <c r="M357" s="996"/>
      <c r="N357" s="997"/>
      <c r="S357" s="253"/>
      <c r="W357" s="253"/>
    </row>
    <row r="358" spans="2:23" ht="50.1" customHeight="1" x14ac:dyDescent="0.2">
      <c r="B358" s="244"/>
      <c r="C358" s="224"/>
      <c r="D358" s="24"/>
      <c r="E358" s="265"/>
      <c r="F358" s="998"/>
      <c r="G358" s="999"/>
      <c r="H358" s="999"/>
      <c r="I358" s="999"/>
      <c r="J358" s="999"/>
      <c r="K358" s="999"/>
      <c r="L358" s="999"/>
      <c r="M358" s="999"/>
      <c r="N358" s="1000"/>
      <c r="S358" s="252" t="b">
        <f>S352</f>
        <v>0</v>
      </c>
      <c r="W358" s="252"/>
    </row>
    <row r="359" spans="2:23" ht="5.0999999999999996" customHeight="1" x14ac:dyDescent="0.2">
      <c r="B359" s="244"/>
      <c r="C359" s="224"/>
      <c r="D359" s="25"/>
      <c r="N359" s="225"/>
      <c r="S359" s="253"/>
      <c r="W359" s="253"/>
    </row>
    <row r="360" spans="2:23" ht="12.75" customHeight="1" x14ac:dyDescent="0.2">
      <c r="B360" s="244"/>
      <c r="C360" s="224"/>
      <c r="D360" s="25"/>
      <c r="E360" s="118"/>
      <c r="F360" s="949" t="str">
        <f>Translations!$B$210</f>
        <v>Atsauce uz ārējām datnēm (attiecīgā gadījumā)</v>
      </c>
      <c r="G360" s="949"/>
      <c r="H360" s="949"/>
      <c r="I360" s="949"/>
      <c r="J360" s="949"/>
      <c r="K360" s="900"/>
      <c r="L360" s="900"/>
      <c r="M360" s="900"/>
      <c r="N360" s="900"/>
      <c r="S360" s="253"/>
      <c r="W360" s="252"/>
    </row>
    <row r="361" spans="2:23" ht="5.0999999999999996" customHeight="1" x14ac:dyDescent="0.2">
      <c r="B361" s="244"/>
      <c r="C361" s="224"/>
      <c r="D361" s="25"/>
      <c r="N361" s="225"/>
      <c r="S361" s="253"/>
      <c r="W361" s="253"/>
    </row>
    <row r="362" spans="2:23" ht="12.75" customHeight="1" x14ac:dyDescent="0.2">
      <c r="B362" s="244"/>
      <c r="C362" s="224"/>
      <c r="D362" s="25" t="s">
        <v>33</v>
      </c>
      <c r="E362" s="939" t="str">
        <f>Translations!$B$258</f>
        <v>Vai ir ievērota hierarhiskā kārtība?</v>
      </c>
      <c r="F362" s="939"/>
      <c r="G362" s="939"/>
      <c r="H362" s="940"/>
      <c r="I362" s="260"/>
      <c r="J362" s="256" t="str">
        <f>Translations!$B$259</f>
        <v xml:space="preserve"> Ja nav, kāpēc nav?</v>
      </c>
      <c r="K362" s="926"/>
      <c r="L362" s="927"/>
      <c r="M362" s="927"/>
      <c r="N362" s="941"/>
      <c r="S362" s="252" t="b">
        <f>S358</f>
        <v>0</v>
      </c>
      <c r="W362" s="258" t="b">
        <f>OR(W360,AND(I362&lt;&gt;"",I362=TRUE))</f>
        <v>0</v>
      </c>
    </row>
    <row r="363" spans="2:23" ht="12.75" customHeight="1" x14ac:dyDescent="0.2">
      <c r="B363" s="244"/>
      <c r="C363" s="224"/>
      <c r="D363" s="25"/>
      <c r="E363" s="37" t="s">
        <v>139</v>
      </c>
      <c r="F363" s="913" t="str">
        <f>Translations!$B$263</f>
        <v>Pārmērīgas izmaksas: labāku datu avotu izmantošana radītu pārmērīgas izmaksas.</v>
      </c>
      <c r="G363" s="916"/>
      <c r="H363" s="916"/>
      <c r="I363" s="916"/>
      <c r="J363" s="916"/>
      <c r="K363" s="916"/>
      <c r="L363" s="916"/>
      <c r="M363" s="916"/>
      <c r="N363" s="1001"/>
      <c r="S363" s="253"/>
      <c r="W363" s="253"/>
    </row>
    <row r="364" spans="2:23" ht="5.0999999999999996" customHeight="1" x14ac:dyDescent="0.2">
      <c r="B364" s="244"/>
      <c r="C364" s="224"/>
      <c r="E364" s="432"/>
      <c r="F364" s="432"/>
      <c r="G364" s="432"/>
      <c r="H364" s="432"/>
      <c r="I364" s="432"/>
      <c r="J364" s="432"/>
      <c r="K364" s="432"/>
      <c r="L364" s="432"/>
      <c r="M364" s="432"/>
      <c r="N364" s="552"/>
      <c r="S364" s="253"/>
      <c r="W364" s="253"/>
    </row>
    <row r="365" spans="2:23" ht="12.75" customHeight="1" x14ac:dyDescent="0.2">
      <c r="B365" s="244"/>
      <c r="C365" s="224"/>
      <c r="D365" s="25"/>
      <c r="E365" s="25"/>
      <c r="F365" s="714" t="str">
        <f>Translations!$B$264</f>
        <v>Sīkākas ziņas par jebkādām atkāpēm no hierarhijas</v>
      </c>
      <c r="G365" s="714"/>
      <c r="H365" s="714"/>
      <c r="I365" s="714"/>
      <c r="J365" s="714"/>
      <c r="K365" s="714"/>
      <c r="L365" s="714"/>
      <c r="M365" s="714"/>
      <c r="N365" s="995"/>
      <c r="S365" s="253"/>
      <c r="W365" s="253"/>
    </row>
    <row r="366" spans="2:23" ht="25.5" customHeight="1" thickBot="1" x14ac:dyDescent="0.25">
      <c r="B366" s="244"/>
      <c r="C366" s="224"/>
      <c r="E366" s="25"/>
      <c r="F366" s="946"/>
      <c r="G366" s="947"/>
      <c r="H366" s="947"/>
      <c r="I366" s="947"/>
      <c r="J366" s="947"/>
      <c r="K366" s="947"/>
      <c r="L366" s="947"/>
      <c r="M366" s="947"/>
      <c r="N366" s="948"/>
      <c r="S366" s="273" t="b">
        <f>S362</f>
        <v>0</v>
      </c>
      <c r="W366" s="268" t="b">
        <f>W362</f>
        <v>0</v>
      </c>
    </row>
    <row r="367" spans="2:23" ht="5.0999999999999996" customHeight="1" x14ac:dyDescent="0.2">
      <c r="B367" s="244"/>
      <c r="C367" s="224"/>
      <c r="N367" s="225"/>
    </row>
    <row r="368" spans="2:23" ht="5.0999999999999996" customHeight="1" x14ac:dyDescent="0.2">
      <c r="B368" s="244"/>
      <c r="C368" s="232"/>
      <c r="D368" s="235"/>
      <c r="E368" s="233"/>
      <c r="F368" s="233"/>
      <c r="G368" s="233"/>
      <c r="H368" s="233"/>
      <c r="I368" s="233"/>
      <c r="J368" s="233"/>
      <c r="K368" s="233"/>
      <c r="L368" s="233"/>
      <c r="M368" s="233"/>
      <c r="N368" s="234"/>
    </row>
    <row r="369" spans="2:23" ht="12.75" customHeight="1" x14ac:dyDescent="0.2">
      <c r="B369" s="244"/>
      <c r="C369" s="344"/>
      <c r="D369" s="34" t="s">
        <v>29</v>
      </c>
      <c r="E369" s="1002" t="str">
        <f>Translations!$B$324</f>
        <v>Vai ir relevantas no ETS neaptvertām iekārtām vai vienībām importētas izmērāma siltuma plūsmas?</v>
      </c>
      <c r="F369" s="1002"/>
      <c r="G369" s="1002"/>
      <c r="H369" s="1002"/>
      <c r="I369" s="1002"/>
      <c r="J369" s="1002"/>
      <c r="K369" s="1002"/>
      <c r="L369" s="1002"/>
      <c r="M369" s="986"/>
      <c r="N369" s="986"/>
      <c r="R369" s="254"/>
    </row>
    <row r="370" spans="2:23" ht="5.0999999999999996" customHeight="1" x14ac:dyDescent="0.2">
      <c r="B370" s="244"/>
      <c r="C370" s="344"/>
      <c r="D370" s="20"/>
      <c r="E370" s="547"/>
      <c r="F370" s="547"/>
      <c r="G370" s="547"/>
      <c r="H370" s="547"/>
      <c r="I370" s="547"/>
      <c r="J370" s="547"/>
      <c r="K370" s="547"/>
      <c r="L370" s="547"/>
      <c r="M370" s="547"/>
      <c r="N370" s="558"/>
      <c r="R370" s="254"/>
    </row>
    <row r="371" spans="2:23" ht="12.75" customHeight="1" x14ac:dyDescent="0.2">
      <c r="B371" s="244"/>
      <c r="C371" s="344"/>
      <c r="D371" s="20"/>
      <c r="E371" s="20"/>
      <c r="F371" s="1003" t="str">
        <f>Translations!$B$257</f>
        <v>Izmantotās metodikas apraksts</v>
      </c>
      <c r="G371" s="1003"/>
      <c r="H371" s="1003"/>
      <c r="I371" s="1003"/>
      <c r="J371" s="1003"/>
      <c r="K371" s="1003"/>
      <c r="L371" s="1003"/>
      <c r="M371" s="1003"/>
      <c r="N371" s="1004"/>
      <c r="R371" s="254"/>
    </row>
    <row r="372" spans="2:23" ht="5.0999999999999996" customHeight="1" thickBot="1" x14ac:dyDescent="0.25">
      <c r="B372" s="244"/>
      <c r="C372" s="344"/>
      <c r="D372" s="20"/>
      <c r="E372" s="37"/>
      <c r="F372" s="346"/>
      <c r="G372" s="347"/>
      <c r="H372" s="347"/>
      <c r="I372" s="347"/>
      <c r="J372" s="347"/>
      <c r="K372" s="347"/>
      <c r="L372" s="347"/>
      <c r="M372" s="347"/>
      <c r="N372" s="348"/>
    </row>
    <row r="373" spans="2:23" ht="12.75" customHeight="1" x14ac:dyDescent="0.2">
      <c r="B373" s="244"/>
      <c r="C373" s="344"/>
      <c r="D373" s="345"/>
      <c r="E373" s="349"/>
      <c r="F373" s="987" t="str">
        <f>IF(I308&lt;&gt;"",HYPERLINK("#" &amp; Q373,EUConst_MsgDescription),"")</f>
        <v/>
      </c>
      <c r="G373" s="961"/>
      <c r="H373" s="961"/>
      <c r="I373" s="961"/>
      <c r="J373" s="961"/>
      <c r="K373" s="961"/>
      <c r="L373" s="961"/>
      <c r="M373" s="961"/>
      <c r="N373" s="962"/>
      <c r="P373" s="22" t="s">
        <v>172</v>
      </c>
      <c r="Q373" s="371" t="str">
        <f>"#"&amp;ADDRESS(ROW($C$10),COLUMN($C$10))</f>
        <v>#$C$10</v>
      </c>
      <c r="W373" s="266" t="s">
        <v>165</v>
      </c>
    </row>
    <row r="374" spans="2:23" ht="5.0999999999999996" customHeight="1" thickBot="1" x14ac:dyDescent="0.25">
      <c r="B374" s="244"/>
      <c r="C374" s="344"/>
      <c r="D374" s="345"/>
      <c r="E374" s="349"/>
      <c r="F374" s="1034"/>
      <c r="G374" s="1035"/>
      <c r="H374" s="1035"/>
      <c r="I374" s="1035"/>
      <c r="J374" s="1035"/>
      <c r="K374" s="1035"/>
      <c r="L374" s="1035"/>
      <c r="M374" s="1035"/>
      <c r="N374" s="1036"/>
      <c r="P374" s="22"/>
      <c r="W374" s="253"/>
    </row>
    <row r="375" spans="2:23" ht="50.1" customHeight="1" thickBot="1" x14ac:dyDescent="0.25">
      <c r="B375" s="244"/>
      <c r="C375" s="344"/>
      <c r="D375" s="20"/>
      <c r="E375" s="20"/>
      <c r="F375" s="946"/>
      <c r="G375" s="947"/>
      <c r="H375" s="947"/>
      <c r="I375" s="947"/>
      <c r="J375" s="947"/>
      <c r="K375" s="947"/>
      <c r="L375" s="947"/>
      <c r="M375" s="947"/>
      <c r="N375" s="948"/>
      <c r="R375" s="254"/>
      <c r="V375" s="254"/>
      <c r="W375" s="377" t="b">
        <f>OR(W369,AND(M369&lt;&gt;"",M369=FALSE))</f>
        <v>0</v>
      </c>
    </row>
    <row r="376" spans="2:23" ht="5.0999999999999996" customHeight="1" x14ac:dyDescent="0.2">
      <c r="B376" s="244"/>
      <c r="C376" s="344"/>
      <c r="D376" s="345"/>
      <c r="E376" s="350"/>
      <c r="F376" s="548"/>
      <c r="G376" s="548"/>
      <c r="H376" s="548"/>
      <c r="I376" s="548"/>
      <c r="J376" s="548"/>
      <c r="K376" s="548"/>
      <c r="L376" s="548"/>
      <c r="M376" s="548"/>
      <c r="N376" s="351"/>
      <c r="R376" s="254"/>
    </row>
    <row r="377" spans="2:23" ht="12.75" customHeight="1" x14ac:dyDescent="0.2">
      <c r="B377" s="244"/>
      <c r="C377" s="352"/>
      <c r="D377" s="353"/>
      <c r="E377" s="353"/>
      <c r="F377" s="353"/>
      <c r="G377" s="353"/>
      <c r="H377" s="353"/>
      <c r="I377" s="353"/>
      <c r="J377" s="353"/>
      <c r="K377" s="353"/>
      <c r="L377" s="353"/>
      <c r="M377" s="353"/>
      <c r="N377" s="354"/>
    </row>
    <row r="378" spans="2:23" ht="15" customHeight="1" x14ac:dyDescent="0.2">
      <c r="B378" s="244"/>
      <c r="C378" s="318"/>
      <c r="D378" s="1024" t="str">
        <f>Translations!$B$329</f>
        <v>Dati, kas vajadzīgi, lai noteiktu līmeņatzīmju uzlabošanas rādītāju saskaņā ar direktīvas 10.a panta 2. punktu.</v>
      </c>
      <c r="E378" s="1025"/>
      <c r="F378" s="1025"/>
      <c r="G378" s="1025"/>
      <c r="H378" s="1025"/>
      <c r="I378" s="1025"/>
      <c r="J378" s="1025"/>
      <c r="K378" s="1025"/>
      <c r="L378" s="1025"/>
      <c r="M378" s="1025"/>
      <c r="N378" s="1026"/>
    </row>
    <row r="379" spans="2:23" ht="5.0999999999999996" customHeight="1" x14ac:dyDescent="0.2">
      <c r="B379" s="244"/>
      <c r="C379" s="318"/>
      <c r="D379" s="319"/>
      <c r="E379" s="319"/>
      <c r="F379" s="319"/>
      <c r="G379" s="319"/>
      <c r="H379" s="319"/>
      <c r="I379" s="319"/>
      <c r="J379" s="319"/>
      <c r="K379" s="319"/>
      <c r="L379" s="319"/>
      <c r="M379" s="319"/>
      <c r="N379" s="320"/>
    </row>
    <row r="380" spans="2:23" ht="12.75" customHeight="1" x14ac:dyDescent="0.2">
      <c r="B380" s="244"/>
      <c r="C380" s="318"/>
      <c r="D380" s="321" t="s">
        <v>30</v>
      </c>
      <c r="E380" s="1032" t="str">
        <f>Translations!$B$330</f>
        <v>Tieši attiecināmās emisijas</v>
      </c>
      <c r="F380" s="1032"/>
      <c r="G380" s="1032"/>
      <c r="H380" s="1032"/>
      <c r="I380" s="1032"/>
      <c r="J380" s="1032"/>
      <c r="K380" s="1032"/>
      <c r="L380" s="1032"/>
      <c r="M380" s="1032"/>
      <c r="N380" s="1033"/>
    </row>
    <row r="381" spans="2:23" ht="12.75" customHeight="1" x14ac:dyDescent="0.2">
      <c r="B381" s="244"/>
      <c r="C381" s="318"/>
      <c r="D381" s="322" t="s">
        <v>32</v>
      </c>
      <c r="E381" s="980" t="str">
        <f>Translations!$B$331</f>
        <v>Tieši attiecināmo emisiju attiecināšana</v>
      </c>
      <c r="F381" s="980"/>
      <c r="G381" s="980"/>
      <c r="H381" s="980"/>
      <c r="I381" s="980"/>
      <c r="J381" s="980"/>
      <c r="K381" s="980"/>
      <c r="L381" s="980"/>
      <c r="M381" s="980"/>
      <c r="N381" s="981"/>
      <c r="T381" s="18"/>
    </row>
    <row r="382" spans="2:23" ht="5.0999999999999996" customHeight="1" x14ac:dyDescent="0.2">
      <c r="B382" s="244"/>
      <c r="C382" s="318"/>
      <c r="D382" s="319"/>
      <c r="E382" s="991"/>
      <c r="F382" s="992"/>
      <c r="G382" s="992"/>
      <c r="H382" s="992"/>
      <c r="I382" s="992"/>
      <c r="J382" s="992"/>
      <c r="K382" s="992"/>
      <c r="L382" s="992"/>
      <c r="M382" s="992"/>
      <c r="N382" s="993"/>
    </row>
    <row r="383" spans="2:23" ht="12.75" customHeight="1" x14ac:dyDescent="0.2">
      <c r="B383" s="244"/>
      <c r="C383" s="318"/>
      <c r="D383" s="322"/>
      <c r="E383" s="324"/>
      <c r="F383" s="987" t="str">
        <f>IF(I308&lt;&gt;"",HYPERLINK("#" &amp; Q383,EUConst_MsgDescription),"")</f>
        <v/>
      </c>
      <c r="G383" s="961"/>
      <c r="H383" s="961"/>
      <c r="I383" s="961"/>
      <c r="J383" s="961"/>
      <c r="K383" s="961"/>
      <c r="L383" s="961"/>
      <c r="M383" s="961"/>
      <c r="N383" s="962"/>
      <c r="P383" s="22" t="s">
        <v>172</v>
      </c>
      <c r="Q383" s="371" t="str">
        <f>"#"&amp;ADDRESS(ROW($C$10),COLUMN($C$10))</f>
        <v>#$C$10</v>
      </c>
    </row>
    <row r="384" spans="2:23" ht="5.0999999999999996" customHeight="1" x14ac:dyDescent="0.2">
      <c r="B384" s="244"/>
      <c r="C384" s="318"/>
      <c r="D384" s="322"/>
      <c r="E384" s="325"/>
      <c r="F384" s="988"/>
      <c r="G384" s="988"/>
      <c r="H384" s="988"/>
      <c r="I384" s="988"/>
      <c r="J384" s="988"/>
      <c r="K384" s="988"/>
      <c r="L384" s="988"/>
      <c r="M384" s="988"/>
      <c r="N384" s="989"/>
    </row>
    <row r="385" spans="2:23" ht="50.1" customHeight="1" x14ac:dyDescent="0.2">
      <c r="B385" s="244"/>
      <c r="C385" s="318"/>
      <c r="D385" s="319"/>
      <c r="E385" s="319"/>
      <c r="F385" s="926"/>
      <c r="G385" s="927"/>
      <c r="H385" s="927"/>
      <c r="I385" s="927"/>
      <c r="J385" s="927"/>
      <c r="K385" s="927"/>
      <c r="L385" s="927"/>
      <c r="M385" s="927"/>
      <c r="N385" s="941"/>
    </row>
    <row r="386" spans="2:23" ht="5.0999999999999996" customHeight="1" x14ac:dyDescent="0.2">
      <c r="B386" s="244"/>
      <c r="C386" s="318"/>
      <c r="D386" s="319"/>
      <c r="E386" s="319"/>
      <c r="F386" s="319"/>
      <c r="G386" s="319"/>
      <c r="H386" s="319"/>
      <c r="I386" s="319"/>
      <c r="J386" s="319"/>
      <c r="K386" s="319"/>
      <c r="L386" s="319"/>
      <c r="M386" s="319"/>
      <c r="N386" s="320"/>
    </row>
    <row r="387" spans="2:23" ht="12.75" customHeight="1" x14ac:dyDescent="0.2">
      <c r="B387" s="244"/>
      <c r="C387" s="318"/>
      <c r="D387" s="319"/>
      <c r="E387" s="319"/>
      <c r="F387" s="990" t="str">
        <f>Translations!$B$210</f>
        <v>Atsauce uz ārējām datnēm (attiecīgā gadījumā)</v>
      </c>
      <c r="G387" s="990"/>
      <c r="H387" s="990"/>
      <c r="I387" s="990"/>
      <c r="J387" s="990"/>
      <c r="K387" s="900"/>
      <c r="L387" s="900"/>
      <c r="M387" s="900"/>
      <c r="N387" s="900"/>
    </row>
    <row r="388" spans="2:23" ht="5.0999999999999996" customHeight="1" x14ac:dyDescent="0.2">
      <c r="B388" s="244"/>
      <c r="C388" s="318"/>
      <c r="D388" s="319"/>
      <c r="E388" s="319"/>
      <c r="F388" s="326"/>
      <c r="G388" s="326"/>
      <c r="H388" s="326"/>
      <c r="I388" s="326"/>
      <c r="J388" s="326"/>
      <c r="K388" s="326"/>
      <c r="L388" s="326"/>
      <c r="M388" s="326"/>
      <c r="N388" s="327"/>
    </row>
    <row r="389" spans="2:23" ht="12.75" customHeight="1" x14ac:dyDescent="0.2">
      <c r="B389" s="244"/>
      <c r="C389" s="318"/>
      <c r="D389" s="322" t="s">
        <v>33</v>
      </c>
      <c r="E389" s="980" t="str">
        <f>Translations!$B$337</f>
        <v>Vai ir relevantas vēl citas iekšējas avota plūsmas?</v>
      </c>
      <c r="F389" s="980"/>
      <c r="G389" s="980"/>
      <c r="H389" s="980"/>
      <c r="I389" s="980"/>
      <c r="J389" s="980"/>
      <c r="K389" s="980"/>
      <c r="L389" s="980"/>
      <c r="M389" s="986"/>
      <c r="N389" s="986"/>
      <c r="T389" s="18"/>
    </row>
    <row r="390" spans="2:23" ht="5.0999999999999996" customHeight="1" x14ac:dyDescent="0.2">
      <c r="B390" s="244"/>
      <c r="C390" s="318"/>
      <c r="D390" s="322"/>
      <c r="E390" s="323"/>
      <c r="F390" s="991"/>
      <c r="G390" s="991"/>
      <c r="H390" s="991"/>
      <c r="I390" s="991"/>
      <c r="J390" s="991"/>
      <c r="K390" s="991"/>
      <c r="L390" s="991"/>
      <c r="M390" s="991"/>
      <c r="N390" s="1022"/>
    </row>
    <row r="391" spans="2:23" ht="25.5" customHeight="1" thickBot="1" x14ac:dyDescent="0.25">
      <c r="B391" s="244"/>
      <c r="C391" s="318"/>
      <c r="D391" s="319"/>
      <c r="E391" s="319"/>
      <c r="F391" s="319"/>
      <c r="G391" s="319"/>
      <c r="H391" s="319"/>
      <c r="I391" s="982" t="str">
        <f>Translations!$B$254</f>
        <v>Datu avots</v>
      </c>
      <c r="J391" s="982"/>
      <c r="K391" s="982" t="str">
        <f>Translations!$B$255</f>
        <v>Cits datu avots (attiecīgā gadījumā)</v>
      </c>
      <c r="L391" s="982"/>
      <c r="M391" s="982" t="str">
        <f>Translations!$B$255</f>
        <v>Cits datu avots (attiecīgā gadījumā)</v>
      </c>
      <c r="N391" s="982"/>
      <c r="W391" s="245" t="s">
        <v>165</v>
      </c>
    </row>
    <row r="392" spans="2:23" ht="12.75" customHeight="1" x14ac:dyDescent="0.2">
      <c r="B392" s="244"/>
      <c r="C392" s="318"/>
      <c r="D392" s="322"/>
      <c r="E392" s="324" t="s">
        <v>302</v>
      </c>
      <c r="F392" s="985" t="str">
        <f>Translations!$B$342</f>
        <v>Importētie vai eksportētie daudzumi</v>
      </c>
      <c r="G392" s="994"/>
      <c r="H392" s="994"/>
      <c r="I392" s="983"/>
      <c r="J392" s="983"/>
      <c r="K392" s="965"/>
      <c r="L392" s="965"/>
      <c r="M392" s="965"/>
      <c r="N392" s="965"/>
      <c r="W392" s="251" t="b">
        <f>AND(M389&lt;&gt;"",M389=FALSE)</f>
        <v>0</v>
      </c>
    </row>
    <row r="393" spans="2:23" ht="12.75" customHeight="1" x14ac:dyDescent="0.2">
      <c r="B393" s="244"/>
      <c r="C393" s="318"/>
      <c r="D393" s="322"/>
      <c r="E393" s="324" t="s">
        <v>303</v>
      </c>
      <c r="F393" s="985" t="str">
        <f>Translations!$B$256</f>
        <v>Enerģētiskais saturs</v>
      </c>
      <c r="G393" s="994"/>
      <c r="H393" s="994"/>
      <c r="I393" s="983"/>
      <c r="J393" s="983"/>
      <c r="K393" s="965"/>
      <c r="L393" s="965"/>
      <c r="M393" s="965"/>
      <c r="N393" s="965"/>
      <c r="W393" s="271" t="b">
        <f>W392</f>
        <v>0</v>
      </c>
    </row>
    <row r="394" spans="2:23" ht="12.75" customHeight="1" x14ac:dyDescent="0.2">
      <c r="B394" s="244"/>
      <c r="C394" s="318"/>
      <c r="D394" s="322"/>
      <c r="E394" s="324" t="s">
        <v>304</v>
      </c>
      <c r="F394" s="984" t="str">
        <f>Translations!$B$343</f>
        <v>Emisijas faktors vai oglekļa saturs</v>
      </c>
      <c r="G394" s="984"/>
      <c r="H394" s="985"/>
      <c r="I394" s="926"/>
      <c r="J394" s="941"/>
      <c r="K394" s="928"/>
      <c r="L394" s="945"/>
      <c r="M394" s="928"/>
      <c r="N394" s="945"/>
      <c r="W394" s="271" t="b">
        <f>W393</f>
        <v>0</v>
      </c>
    </row>
    <row r="395" spans="2:23" ht="12.75" customHeight="1" x14ac:dyDescent="0.2">
      <c r="B395" s="244"/>
      <c r="C395" s="318"/>
      <c r="D395" s="322"/>
      <c r="E395" s="324" t="s">
        <v>305</v>
      </c>
      <c r="F395" s="984" t="str">
        <f>Translations!$B$344</f>
        <v>Biomasas saturs</v>
      </c>
      <c r="G395" s="984"/>
      <c r="H395" s="985"/>
      <c r="I395" s="926"/>
      <c r="J395" s="941"/>
      <c r="K395" s="928"/>
      <c r="L395" s="945"/>
      <c r="M395" s="928"/>
      <c r="N395" s="945"/>
      <c r="W395" s="271" t="b">
        <f>W394</f>
        <v>0</v>
      </c>
    </row>
    <row r="396" spans="2:23" ht="5.0999999999999996" customHeight="1" x14ac:dyDescent="0.2">
      <c r="B396" s="244"/>
      <c r="C396" s="318"/>
      <c r="D396" s="322"/>
      <c r="E396" s="319"/>
      <c r="F396" s="319"/>
      <c r="G396" s="319"/>
      <c r="H396" s="319"/>
      <c r="I396" s="319"/>
      <c r="J396" s="319"/>
      <c r="K396" s="319"/>
      <c r="L396" s="319"/>
      <c r="M396" s="319"/>
      <c r="N396" s="320"/>
      <c r="W396" s="253"/>
    </row>
    <row r="397" spans="2:23" ht="12.75" customHeight="1" x14ac:dyDescent="0.2">
      <c r="B397" s="244"/>
      <c r="C397" s="318"/>
      <c r="D397" s="322"/>
      <c r="E397" s="324" t="s">
        <v>306</v>
      </c>
      <c r="F397" s="978" t="str">
        <f>Translations!$B$257</f>
        <v>Izmantotās metodikas apraksts</v>
      </c>
      <c r="G397" s="978"/>
      <c r="H397" s="978"/>
      <c r="I397" s="978"/>
      <c r="J397" s="978"/>
      <c r="K397" s="978"/>
      <c r="L397" s="978"/>
      <c r="M397" s="978"/>
      <c r="N397" s="979"/>
      <c r="W397" s="253"/>
    </row>
    <row r="398" spans="2:23" ht="5.0999999999999996" customHeight="1" x14ac:dyDescent="0.2">
      <c r="B398" s="244"/>
      <c r="C398" s="318"/>
      <c r="D398" s="319"/>
      <c r="E398" s="323"/>
      <c r="F398" s="213"/>
      <c r="G398" s="553"/>
      <c r="H398" s="553"/>
      <c r="I398" s="553"/>
      <c r="J398" s="553"/>
      <c r="K398" s="553"/>
      <c r="L398" s="553"/>
      <c r="M398" s="553"/>
      <c r="N398" s="554"/>
      <c r="W398" s="253"/>
    </row>
    <row r="399" spans="2:23" ht="12.75" customHeight="1" x14ac:dyDescent="0.2">
      <c r="B399" s="244"/>
      <c r="C399" s="318"/>
      <c r="D399" s="322"/>
      <c r="E399" s="324"/>
      <c r="F399" s="987" t="str">
        <f>IF(I308&lt;&gt;"",HYPERLINK("#" &amp; Q399,EUConst_MsgDescription),"")</f>
        <v/>
      </c>
      <c r="G399" s="961"/>
      <c r="H399" s="961"/>
      <c r="I399" s="961"/>
      <c r="J399" s="961"/>
      <c r="K399" s="961"/>
      <c r="L399" s="961"/>
      <c r="M399" s="961"/>
      <c r="N399" s="962"/>
      <c r="P399" s="22" t="s">
        <v>172</v>
      </c>
      <c r="Q399" s="371" t="str">
        <f>"#"&amp;ADDRESS(ROW($C$10),COLUMN($C$10))</f>
        <v>#$C$10</v>
      </c>
      <c r="W399" s="253"/>
    </row>
    <row r="400" spans="2:23" ht="5.0999999999999996" customHeight="1" x14ac:dyDescent="0.2">
      <c r="B400" s="244"/>
      <c r="C400" s="318"/>
      <c r="D400" s="322"/>
      <c r="E400" s="325"/>
      <c r="F400" s="988"/>
      <c r="G400" s="988"/>
      <c r="H400" s="988"/>
      <c r="I400" s="988"/>
      <c r="J400" s="988"/>
      <c r="K400" s="988"/>
      <c r="L400" s="988"/>
      <c r="M400" s="988"/>
      <c r="N400" s="989"/>
      <c r="W400" s="253"/>
    </row>
    <row r="401" spans="1:23" s="249" customFormat="1" ht="50.1" customHeight="1" x14ac:dyDescent="0.2">
      <c r="A401" s="254"/>
      <c r="B401" s="12"/>
      <c r="C401" s="318"/>
      <c r="D401" s="325"/>
      <c r="E401" s="325"/>
      <c r="F401" s="946"/>
      <c r="G401" s="947"/>
      <c r="H401" s="947"/>
      <c r="I401" s="947"/>
      <c r="J401" s="947"/>
      <c r="K401" s="947"/>
      <c r="L401" s="947"/>
      <c r="M401" s="947"/>
      <c r="N401" s="948"/>
      <c r="O401" s="36"/>
      <c r="P401" s="254"/>
      <c r="Q401" s="254"/>
      <c r="R401" s="254"/>
      <c r="S401" s="245"/>
      <c r="T401" s="245"/>
      <c r="U401" s="254"/>
      <c r="V401" s="254"/>
      <c r="W401" s="255" t="b">
        <f>W395</f>
        <v>0</v>
      </c>
    </row>
    <row r="402" spans="1:23" ht="5.0999999999999996" customHeight="1" x14ac:dyDescent="0.2">
      <c r="C402" s="318"/>
      <c r="D402" s="322"/>
      <c r="E402" s="319"/>
      <c r="F402" s="319"/>
      <c r="G402" s="319"/>
      <c r="H402" s="319"/>
      <c r="I402" s="319"/>
      <c r="J402" s="319"/>
      <c r="K402" s="319"/>
      <c r="L402" s="319"/>
      <c r="M402" s="319"/>
      <c r="N402" s="320"/>
      <c r="W402" s="253"/>
    </row>
    <row r="403" spans="1:23" ht="12.75" customHeight="1" thickBot="1" x14ac:dyDescent="0.25">
      <c r="C403" s="318"/>
      <c r="D403" s="322"/>
      <c r="E403" s="324"/>
      <c r="F403" s="990" t="str">
        <f>Translations!$B$210</f>
        <v>Atsauce uz ārējām datnēm (attiecīgā gadījumā)</v>
      </c>
      <c r="G403" s="990"/>
      <c r="H403" s="990"/>
      <c r="I403" s="990"/>
      <c r="J403" s="990"/>
      <c r="K403" s="900"/>
      <c r="L403" s="900"/>
      <c r="M403" s="900"/>
      <c r="N403" s="900"/>
      <c r="W403" s="259" t="b">
        <f>W401</f>
        <v>0</v>
      </c>
    </row>
    <row r="404" spans="1:23" ht="5.0999999999999996" customHeight="1" x14ac:dyDescent="0.2">
      <c r="C404" s="318"/>
      <c r="D404" s="322"/>
      <c r="E404" s="319"/>
      <c r="F404" s="319"/>
      <c r="G404" s="319"/>
      <c r="H404" s="319"/>
      <c r="I404" s="319"/>
      <c r="J404" s="319"/>
      <c r="K404" s="319"/>
      <c r="L404" s="319"/>
      <c r="M404" s="319"/>
      <c r="N404" s="320"/>
    </row>
    <row r="405" spans="1:23" ht="12.75" customHeight="1" thickBot="1" x14ac:dyDescent="0.25">
      <c r="C405" s="318"/>
      <c r="D405" s="322" t="s">
        <v>34</v>
      </c>
      <c r="E405" s="980" t="str">
        <f>Translations!$B$345</f>
        <v>Vai ir relevants importētais vai eksportētais pārvietotais CO2?</v>
      </c>
      <c r="F405" s="980"/>
      <c r="G405" s="980"/>
      <c r="H405" s="980"/>
      <c r="I405" s="980"/>
      <c r="J405" s="980"/>
      <c r="K405" s="980"/>
      <c r="L405" s="980"/>
      <c r="M405" s="986"/>
      <c r="N405" s="986"/>
      <c r="T405" s="18"/>
    </row>
    <row r="406" spans="1:23" ht="5.0999999999999996" customHeight="1" thickBot="1" x14ac:dyDescent="0.25">
      <c r="C406" s="318"/>
      <c r="D406" s="319"/>
      <c r="E406" s="991"/>
      <c r="F406" s="992"/>
      <c r="G406" s="992"/>
      <c r="H406" s="992"/>
      <c r="I406" s="992"/>
      <c r="J406" s="992"/>
      <c r="K406" s="992"/>
      <c r="L406" s="992"/>
      <c r="M406" s="992"/>
      <c r="N406" s="993"/>
      <c r="W406" s="266" t="s">
        <v>165</v>
      </c>
    </row>
    <row r="407" spans="1:23" ht="25.5" customHeight="1" x14ac:dyDescent="0.2">
      <c r="C407" s="318"/>
      <c r="D407" s="319"/>
      <c r="E407" s="319"/>
      <c r="F407" s="926"/>
      <c r="G407" s="927"/>
      <c r="H407" s="927"/>
      <c r="I407" s="927"/>
      <c r="J407" s="927"/>
      <c r="K407" s="927"/>
      <c r="L407" s="927"/>
      <c r="M407" s="927"/>
      <c r="N407" s="941"/>
      <c r="W407" s="251" t="b">
        <f>AND(M405&lt;&gt;"",M405=FALSE)</f>
        <v>0</v>
      </c>
    </row>
    <row r="408" spans="1:23" ht="5.0999999999999996" customHeight="1" x14ac:dyDescent="0.2">
      <c r="C408" s="318"/>
      <c r="D408" s="319"/>
      <c r="E408" s="319"/>
      <c r="F408" s="319"/>
      <c r="G408" s="319"/>
      <c r="H408" s="319"/>
      <c r="I408" s="319"/>
      <c r="J408" s="319"/>
      <c r="K408" s="319"/>
      <c r="L408" s="319"/>
      <c r="M408" s="319"/>
      <c r="N408" s="320"/>
      <c r="W408" s="253"/>
    </row>
    <row r="409" spans="1:23" ht="12.75" customHeight="1" thickBot="1" x14ac:dyDescent="0.25">
      <c r="C409" s="318"/>
      <c r="D409" s="319"/>
      <c r="E409" s="319"/>
      <c r="F409" s="990" t="str">
        <f>Translations!$B$210</f>
        <v>Atsauce uz ārējām datnēm (attiecīgā gadījumā)</v>
      </c>
      <c r="G409" s="990"/>
      <c r="H409" s="990"/>
      <c r="I409" s="990"/>
      <c r="J409" s="990"/>
      <c r="K409" s="900"/>
      <c r="L409" s="900"/>
      <c r="M409" s="900"/>
      <c r="N409" s="900"/>
      <c r="W409" s="273" t="b">
        <f>W407</f>
        <v>0</v>
      </c>
    </row>
    <row r="410" spans="1:23" ht="5.0999999999999996" customHeight="1" x14ac:dyDescent="0.2">
      <c r="C410" s="318"/>
      <c r="D410" s="322"/>
      <c r="E410" s="319"/>
      <c r="F410" s="319"/>
      <c r="G410" s="319"/>
      <c r="H410" s="319"/>
      <c r="I410" s="319"/>
      <c r="J410" s="319"/>
      <c r="K410" s="319"/>
      <c r="L410" s="319"/>
      <c r="M410" s="319"/>
      <c r="N410" s="320"/>
    </row>
    <row r="411" spans="1:23" ht="5.0999999999999996" customHeight="1" x14ac:dyDescent="0.2">
      <c r="C411" s="315"/>
      <c r="D411" s="328"/>
      <c r="E411" s="316"/>
      <c r="F411" s="316"/>
      <c r="G411" s="316"/>
      <c r="H411" s="316"/>
      <c r="I411" s="316"/>
      <c r="J411" s="316"/>
      <c r="K411" s="316"/>
      <c r="L411" s="316"/>
      <c r="M411" s="316"/>
      <c r="N411" s="317"/>
    </row>
    <row r="412" spans="1:23" ht="12.75" customHeight="1" x14ac:dyDescent="0.2">
      <c r="C412" s="318"/>
      <c r="D412" s="321" t="s">
        <v>31</v>
      </c>
      <c r="E412" s="1017" t="str">
        <f>Translations!$B$831</f>
        <v>Enerģijas ielaide šajā apakšiekārtā un relevantais emisijas faktors</v>
      </c>
      <c r="F412" s="1017"/>
      <c r="G412" s="1017"/>
      <c r="H412" s="1017"/>
      <c r="I412" s="1017"/>
      <c r="J412" s="1017"/>
      <c r="K412" s="1017"/>
      <c r="L412" s="1017"/>
      <c r="M412" s="1017"/>
      <c r="N412" s="1018"/>
    </row>
    <row r="413" spans="1:23" ht="5.0999999999999996" customHeight="1" x14ac:dyDescent="0.2">
      <c r="C413" s="318"/>
      <c r="D413" s="319"/>
      <c r="E413" s="1019"/>
      <c r="F413" s="1020"/>
      <c r="G413" s="1020"/>
      <c r="H413" s="1020"/>
      <c r="I413" s="1020"/>
      <c r="J413" s="1020"/>
      <c r="K413" s="1020"/>
      <c r="L413" s="1020"/>
      <c r="M413" s="1020"/>
      <c r="N413" s="1021"/>
    </row>
    <row r="414" spans="1:23" ht="12.75" customHeight="1" x14ac:dyDescent="0.2">
      <c r="C414" s="318"/>
      <c r="D414" s="322" t="s">
        <v>32</v>
      </c>
      <c r="E414" s="980" t="str">
        <f>Translations!$B$249</f>
        <v>Informācija par izmantoto metodiku</v>
      </c>
      <c r="F414" s="980"/>
      <c r="G414" s="980"/>
      <c r="H414" s="980"/>
      <c r="I414" s="980"/>
      <c r="J414" s="980"/>
      <c r="K414" s="980"/>
      <c r="L414" s="980"/>
      <c r="M414" s="980"/>
      <c r="N414" s="981"/>
    </row>
    <row r="415" spans="1:23" ht="25.5" customHeight="1" x14ac:dyDescent="0.2">
      <c r="B415" s="244"/>
      <c r="C415" s="318"/>
      <c r="D415" s="319"/>
      <c r="E415" s="319"/>
      <c r="F415" s="336"/>
      <c r="G415" s="319"/>
      <c r="H415" s="319"/>
      <c r="I415" s="982" t="str">
        <f>Translations!$B$254</f>
        <v>Datu avots</v>
      </c>
      <c r="J415" s="982"/>
      <c r="K415" s="982" t="str">
        <f>Translations!$B$255</f>
        <v>Cits datu avots (attiecīgā gadījumā)</v>
      </c>
      <c r="L415" s="982"/>
      <c r="M415" s="982" t="str">
        <f>Translations!$B$255</f>
        <v>Cits datu avots (attiecīgā gadījumā)</v>
      </c>
      <c r="N415" s="982"/>
    </row>
    <row r="416" spans="1:23" ht="12.75" customHeight="1" x14ac:dyDescent="0.2">
      <c r="B416" s="244"/>
      <c r="C416" s="318"/>
      <c r="D416" s="322"/>
      <c r="E416" s="324" t="s">
        <v>302</v>
      </c>
      <c r="F416" s="984" t="str">
        <f>Translations!$B$833</f>
        <v>Kurināmā un materiālu ielaide</v>
      </c>
      <c r="G416" s="984"/>
      <c r="H416" s="985"/>
      <c r="I416" s="926"/>
      <c r="J416" s="927"/>
      <c r="K416" s="928"/>
      <c r="L416" s="929"/>
      <c r="M416" s="928"/>
      <c r="N416" s="945"/>
    </row>
    <row r="417" spans="2:23" ht="12.75" customHeight="1" x14ac:dyDescent="0.2">
      <c r="B417" s="244"/>
      <c r="C417" s="318"/>
      <c r="D417" s="322"/>
      <c r="E417" s="324" t="s">
        <v>303</v>
      </c>
      <c r="F417" s="984" t="str">
        <f>Translations!$B$826</f>
        <v>Elektroenerģijas ielaide siltuma ražošanai</v>
      </c>
      <c r="G417" s="984"/>
      <c r="H417" s="985"/>
      <c r="I417" s="983"/>
      <c r="J417" s="983"/>
      <c r="K417" s="965"/>
      <c r="L417" s="965"/>
      <c r="M417" s="965"/>
      <c r="N417" s="965"/>
    </row>
    <row r="418" spans="2:23" ht="12.75" customHeight="1" x14ac:dyDescent="0.2">
      <c r="B418" s="244"/>
      <c r="C418" s="318"/>
      <c r="D418" s="322"/>
      <c r="E418" s="324" t="s">
        <v>304</v>
      </c>
      <c r="F418" s="984" t="str">
        <f>Translations!$B$353</f>
        <v>Svērtais emisijas faktors</v>
      </c>
      <c r="G418" s="984"/>
      <c r="H418" s="985"/>
      <c r="I418" s="926"/>
      <c r="J418" s="927"/>
      <c r="K418" s="928"/>
      <c r="L418" s="929"/>
      <c r="M418" s="928"/>
      <c r="N418" s="945"/>
    </row>
    <row r="419" spans="2:23" ht="5.0999999999999996" customHeight="1" x14ac:dyDescent="0.2">
      <c r="B419" s="244"/>
      <c r="C419" s="318"/>
      <c r="D419" s="322"/>
      <c r="E419" s="319"/>
      <c r="F419" s="319"/>
      <c r="G419" s="319"/>
      <c r="H419" s="319"/>
      <c r="I419" s="319"/>
      <c r="J419" s="319"/>
      <c r="K419" s="319"/>
      <c r="L419" s="319"/>
      <c r="M419" s="319"/>
      <c r="N419" s="320"/>
    </row>
    <row r="420" spans="2:23" ht="12.75" customHeight="1" x14ac:dyDescent="0.2">
      <c r="B420" s="244"/>
      <c r="C420" s="318"/>
      <c r="D420" s="322"/>
      <c r="E420" s="324" t="s">
        <v>305</v>
      </c>
      <c r="F420" s="978" t="str">
        <f>Translations!$B$257</f>
        <v>Izmantotās metodikas apraksts</v>
      </c>
      <c r="G420" s="978"/>
      <c r="H420" s="978"/>
      <c r="I420" s="978"/>
      <c r="J420" s="978"/>
      <c r="K420" s="978"/>
      <c r="L420" s="978"/>
      <c r="M420" s="978"/>
      <c r="N420" s="979"/>
    </row>
    <row r="421" spans="2:23" ht="5.0999999999999996" customHeight="1" x14ac:dyDescent="0.2">
      <c r="B421" s="244"/>
      <c r="C421" s="318"/>
      <c r="D421" s="319"/>
      <c r="E421" s="323"/>
      <c r="F421" s="333"/>
      <c r="G421" s="334"/>
      <c r="H421" s="334"/>
      <c r="I421" s="334"/>
      <c r="J421" s="334"/>
      <c r="K421" s="334"/>
      <c r="L421" s="334"/>
      <c r="M421" s="334"/>
      <c r="N421" s="335"/>
    </row>
    <row r="422" spans="2:23" ht="12.75" customHeight="1" x14ac:dyDescent="0.2">
      <c r="B422" s="244"/>
      <c r="C422" s="318"/>
      <c r="D422" s="322"/>
      <c r="E422" s="324"/>
      <c r="F422" s="987" t="str">
        <f>IF(I308&lt;&gt;"",HYPERLINK("#" &amp; Q422,EUConst_MsgDescription),"")</f>
        <v/>
      </c>
      <c r="G422" s="961"/>
      <c r="H422" s="961"/>
      <c r="I422" s="961"/>
      <c r="J422" s="961"/>
      <c r="K422" s="961"/>
      <c r="L422" s="961"/>
      <c r="M422" s="961"/>
      <c r="N422" s="962"/>
      <c r="P422" s="22" t="s">
        <v>172</v>
      </c>
      <c r="Q422" s="371" t="str">
        <f>"#"&amp;ADDRESS(ROW($C$10),COLUMN($C$10))</f>
        <v>#$C$10</v>
      </c>
    </row>
    <row r="423" spans="2:23" ht="5.0999999999999996" customHeight="1" x14ac:dyDescent="0.2">
      <c r="B423" s="244"/>
      <c r="C423" s="318"/>
      <c r="D423" s="322"/>
      <c r="E423" s="325"/>
      <c r="F423" s="988"/>
      <c r="G423" s="988"/>
      <c r="H423" s="988"/>
      <c r="I423" s="988"/>
      <c r="J423" s="988"/>
      <c r="K423" s="988"/>
      <c r="L423" s="988"/>
      <c r="M423" s="988"/>
      <c r="N423" s="989"/>
    </row>
    <row r="424" spans="2:23" ht="50.1" customHeight="1" x14ac:dyDescent="0.2">
      <c r="B424" s="244"/>
      <c r="C424" s="318"/>
      <c r="D424" s="325"/>
      <c r="E424" s="325"/>
      <c r="F424" s="946"/>
      <c r="G424" s="947"/>
      <c r="H424" s="947"/>
      <c r="I424" s="947"/>
      <c r="J424" s="947"/>
      <c r="K424" s="947"/>
      <c r="L424" s="947"/>
      <c r="M424" s="947"/>
      <c r="N424" s="948"/>
    </row>
    <row r="425" spans="2:23" ht="5.0999999999999996" customHeight="1" thickBot="1" x14ac:dyDescent="0.25">
      <c r="B425" s="244"/>
      <c r="C425" s="318"/>
      <c r="D425" s="322"/>
      <c r="E425" s="319"/>
      <c r="F425" s="319"/>
      <c r="G425" s="319"/>
      <c r="H425" s="319"/>
      <c r="I425" s="319"/>
      <c r="J425" s="319"/>
      <c r="K425" s="319"/>
      <c r="L425" s="319"/>
      <c r="M425" s="319"/>
      <c r="N425" s="320"/>
    </row>
    <row r="426" spans="2:23" ht="12.75" customHeight="1" x14ac:dyDescent="0.2">
      <c r="B426" s="244"/>
      <c r="C426" s="318"/>
      <c r="D426" s="322"/>
      <c r="E426" s="324"/>
      <c r="F426" s="990" t="str">
        <f>Translations!$B$210</f>
        <v>Atsauce uz ārējām datnēm (attiecīgā gadījumā)</v>
      </c>
      <c r="G426" s="990"/>
      <c r="H426" s="990"/>
      <c r="I426" s="990"/>
      <c r="J426" s="990"/>
      <c r="K426" s="900"/>
      <c r="L426" s="900"/>
      <c r="M426" s="900"/>
      <c r="N426" s="900"/>
      <c r="W426" s="266" t="s">
        <v>165</v>
      </c>
    </row>
    <row r="427" spans="2:23" ht="5.0999999999999996" customHeight="1" x14ac:dyDescent="0.2">
      <c r="B427" s="244"/>
      <c r="C427" s="318"/>
      <c r="D427" s="322"/>
      <c r="E427" s="319"/>
      <c r="F427" s="319"/>
      <c r="G427" s="319"/>
      <c r="H427" s="319"/>
      <c r="I427" s="319"/>
      <c r="J427" s="319"/>
      <c r="K427" s="319"/>
      <c r="L427" s="319"/>
      <c r="M427" s="319"/>
      <c r="N427" s="320"/>
      <c r="W427" s="253"/>
    </row>
    <row r="428" spans="2:23" ht="12.75" customHeight="1" x14ac:dyDescent="0.2">
      <c r="B428" s="244"/>
      <c r="C428" s="318"/>
      <c r="D428" s="322" t="s">
        <v>33</v>
      </c>
      <c r="E428" s="1006" t="str">
        <f>Translations!$B$258</f>
        <v>Vai ir ievērota hierarhiskā kārtība?</v>
      </c>
      <c r="F428" s="1006"/>
      <c r="G428" s="1006"/>
      <c r="H428" s="1007"/>
      <c r="I428" s="260"/>
      <c r="J428" s="330" t="str">
        <f>Translations!$B$259</f>
        <v xml:space="preserve"> Ja nav, kāpēc nav?</v>
      </c>
      <c r="K428" s="926"/>
      <c r="L428" s="927"/>
      <c r="M428" s="927"/>
      <c r="N428" s="941"/>
      <c r="W428" s="258" t="b">
        <f>AND(I428&lt;&gt;"",I428=TRUE)</f>
        <v>0</v>
      </c>
    </row>
    <row r="429" spans="2:23" ht="5.0999999999999996" customHeight="1" x14ac:dyDescent="0.2">
      <c r="B429" s="244"/>
      <c r="C429" s="318"/>
      <c r="D429" s="319"/>
      <c r="E429" s="549"/>
      <c r="F429" s="549"/>
      <c r="G429" s="549"/>
      <c r="H429" s="549"/>
      <c r="I429" s="549"/>
      <c r="J429" s="549"/>
      <c r="K429" s="549"/>
      <c r="L429" s="549"/>
      <c r="M429" s="549"/>
      <c r="N429" s="550"/>
      <c r="V429" s="254"/>
      <c r="W429" s="253"/>
    </row>
    <row r="430" spans="2:23" ht="12.75" customHeight="1" x14ac:dyDescent="0.2">
      <c r="B430" s="244"/>
      <c r="C430" s="318"/>
      <c r="D430" s="331"/>
      <c r="E430" s="331"/>
      <c r="F430" s="978" t="str">
        <f>Translations!$B$264</f>
        <v>Sīkākas ziņas par jebkādām atkāpēm no hierarhijas</v>
      </c>
      <c r="G430" s="978"/>
      <c r="H430" s="978"/>
      <c r="I430" s="978"/>
      <c r="J430" s="978"/>
      <c r="K430" s="978"/>
      <c r="L430" s="978"/>
      <c r="M430" s="978"/>
      <c r="N430" s="979"/>
      <c r="V430" s="254"/>
      <c r="W430" s="253"/>
    </row>
    <row r="431" spans="2:23" ht="25.5" customHeight="1" thickBot="1" x14ac:dyDescent="0.25">
      <c r="B431" s="244"/>
      <c r="C431" s="318"/>
      <c r="D431" s="331"/>
      <c r="E431" s="331"/>
      <c r="F431" s="946"/>
      <c r="G431" s="947"/>
      <c r="H431" s="947"/>
      <c r="I431" s="947"/>
      <c r="J431" s="947"/>
      <c r="K431" s="947"/>
      <c r="L431" s="947"/>
      <c r="M431" s="947"/>
      <c r="N431" s="948"/>
      <c r="V431" s="254"/>
      <c r="W431" s="268" t="b">
        <f>W428</f>
        <v>0</v>
      </c>
    </row>
    <row r="432" spans="2:23" ht="5.0999999999999996" customHeight="1" x14ac:dyDescent="0.2">
      <c r="B432" s="244"/>
      <c r="C432" s="318"/>
      <c r="D432" s="322"/>
      <c r="E432" s="319"/>
      <c r="F432" s="319"/>
      <c r="G432" s="319"/>
      <c r="H432" s="319"/>
      <c r="I432" s="319"/>
      <c r="J432" s="319"/>
      <c r="K432" s="319"/>
      <c r="L432" s="319"/>
      <c r="M432" s="319"/>
      <c r="N432" s="320"/>
      <c r="W432" s="254"/>
    </row>
    <row r="433" spans="2:23" ht="5.0999999999999996" customHeight="1" x14ac:dyDescent="0.2">
      <c r="B433" s="244"/>
      <c r="C433" s="315"/>
      <c r="D433" s="328"/>
      <c r="E433" s="316"/>
      <c r="F433" s="316"/>
      <c r="G433" s="316"/>
      <c r="H433" s="316"/>
      <c r="I433" s="316"/>
      <c r="J433" s="316"/>
      <c r="K433" s="316"/>
      <c r="L433" s="316"/>
      <c r="M433" s="316"/>
      <c r="N433" s="317"/>
    </row>
    <row r="434" spans="2:23" ht="12.75" customHeight="1" x14ac:dyDescent="0.2">
      <c r="B434" s="244"/>
      <c r="C434" s="318"/>
      <c r="D434" s="321" t="s">
        <v>322</v>
      </c>
      <c r="E434" s="1017" t="str">
        <f>Translations!$B$354</f>
        <v>Šajā apakšiekārtā importētais un no tās eksportētais izmērāmais siltums</v>
      </c>
      <c r="F434" s="1017"/>
      <c r="G434" s="1017"/>
      <c r="H434" s="1017"/>
      <c r="I434" s="1017"/>
      <c r="J434" s="1017"/>
      <c r="K434" s="1017"/>
      <c r="L434" s="1017"/>
      <c r="M434" s="1017"/>
      <c r="N434" s="1018"/>
      <c r="S434" s="254"/>
      <c r="T434" s="254"/>
    </row>
    <row r="435" spans="2:23" ht="12.75" customHeight="1" x14ac:dyDescent="0.2">
      <c r="B435" s="244"/>
      <c r="C435" s="318"/>
      <c r="D435" s="322" t="s">
        <v>32</v>
      </c>
      <c r="E435" s="980" t="str">
        <f>Translations!$B$357</f>
        <v>Vai šai apakšiekārtai ir relevantas izmērāma siltuma plūsmas?</v>
      </c>
      <c r="F435" s="980"/>
      <c r="G435" s="980"/>
      <c r="H435" s="980"/>
      <c r="I435" s="980"/>
      <c r="J435" s="980"/>
      <c r="K435" s="980"/>
      <c r="L435" s="980"/>
      <c r="M435" s="986"/>
      <c r="N435" s="986"/>
    </row>
    <row r="436" spans="2:23" ht="12.75" customHeight="1" x14ac:dyDescent="0.2">
      <c r="B436" s="244"/>
      <c r="C436" s="318"/>
      <c r="D436" s="322"/>
      <c r="E436" s="319"/>
      <c r="F436" s="319"/>
      <c r="G436" s="319"/>
      <c r="H436" s="319"/>
      <c r="I436" s="319"/>
      <c r="J436" s="921" t="str">
        <f>IF(I308="","",IF(AND(M435&lt;&gt;"",M435=FALSE),HYPERLINK(Q436,EUconst_MsgGoOn),""))</f>
        <v/>
      </c>
      <c r="K436" s="922"/>
      <c r="L436" s="922"/>
      <c r="M436" s="922"/>
      <c r="N436" s="923"/>
      <c r="P436" s="22" t="s">
        <v>172</v>
      </c>
      <c r="Q436" s="371" t="str">
        <f>"#"&amp;ADDRESS(ROW(D476),COLUMN(D476))</f>
        <v>#$D$476</v>
      </c>
    </row>
    <row r="437" spans="2:23" ht="5.0999999999999996" customHeight="1" x14ac:dyDescent="0.2">
      <c r="B437" s="244"/>
      <c r="C437" s="318"/>
      <c r="D437" s="322"/>
      <c r="E437" s="322"/>
      <c r="F437" s="322"/>
      <c r="G437" s="322"/>
      <c r="H437" s="322"/>
      <c r="I437" s="322"/>
      <c r="J437" s="322"/>
      <c r="K437" s="322"/>
      <c r="L437" s="322"/>
      <c r="M437" s="322"/>
      <c r="N437" s="329"/>
      <c r="P437" s="22"/>
    </row>
    <row r="438" spans="2:23" ht="12.75" customHeight="1" x14ac:dyDescent="0.2">
      <c r="B438" s="244"/>
      <c r="C438" s="318"/>
      <c r="D438" s="322" t="s">
        <v>33</v>
      </c>
      <c r="E438" s="980" t="str">
        <f>Translations!$B$249</f>
        <v>Informācija par izmantoto metodiku</v>
      </c>
      <c r="F438" s="980"/>
      <c r="G438" s="980"/>
      <c r="H438" s="980"/>
      <c r="I438" s="980"/>
      <c r="J438" s="980"/>
      <c r="K438" s="980"/>
      <c r="L438" s="980"/>
      <c r="M438" s="980"/>
      <c r="N438" s="981"/>
    </row>
    <row r="439" spans="2:23" ht="25.5" customHeight="1" thickBot="1" x14ac:dyDescent="0.25">
      <c r="B439" s="244"/>
      <c r="C439" s="318"/>
      <c r="D439" s="319"/>
      <c r="E439" s="319"/>
      <c r="F439" s="319"/>
      <c r="G439" s="319"/>
      <c r="H439" s="319"/>
      <c r="I439" s="982" t="str">
        <f>Translations!$B$254</f>
        <v>Datu avots</v>
      </c>
      <c r="J439" s="982"/>
      <c r="K439" s="982" t="str">
        <f>Translations!$B$255</f>
        <v>Cits datu avots (attiecīgā gadījumā)</v>
      </c>
      <c r="L439" s="982"/>
      <c r="M439" s="982" t="str">
        <f>Translations!$B$255</f>
        <v>Cits datu avots (attiecīgā gadījumā)</v>
      </c>
      <c r="N439" s="982"/>
      <c r="W439" s="245" t="s">
        <v>165</v>
      </c>
    </row>
    <row r="440" spans="2:23" ht="12.75" customHeight="1" x14ac:dyDescent="0.2">
      <c r="B440" s="244"/>
      <c r="C440" s="318"/>
      <c r="D440" s="322"/>
      <c r="E440" s="324" t="s">
        <v>302</v>
      </c>
      <c r="F440" s="967" t="str">
        <f>Translations!$B$359</f>
        <v>Importētais izmērāmais siltums</v>
      </c>
      <c r="G440" s="967"/>
      <c r="H440" s="968"/>
      <c r="I440" s="958"/>
      <c r="J440" s="959"/>
      <c r="K440" s="953"/>
      <c r="L440" s="957"/>
      <c r="M440" s="953"/>
      <c r="N440" s="954"/>
      <c r="W440" s="251" t="b">
        <f>AND(M435&lt;&gt;"",M435=FALSE)</f>
        <v>0</v>
      </c>
    </row>
    <row r="441" spans="2:23" ht="12.75" customHeight="1" x14ac:dyDescent="0.2">
      <c r="B441" s="244"/>
      <c r="C441" s="318"/>
      <c r="D441" s="322"/>
      <c r="E441" s="324" t="s">
        <v>303</v>
      </c>
      <c r="F441" s="969" t="str">
        <f>Translations!$B$360</f>
        <v>Izmērāmais siltums no pulpas</v>
      </c>
      <c r="G441" s="969"/>
      <c r="H441" s="970"/>
      <c r="I441" s="971"/>
      <c r="J441" s="972"/>
      <c r="K441" s="973"/>
      <c r="L441" s="974"/>
      <c r="M441" s="973"/>
      <c r="N441" s="975"/>
      <c r="W441" s="252" t="b">
        <f>W440</f>
        <v>0</v>
      </c>
    </row>
    <row r="442" spans="2:23" ht="12.75" customHeight="1" x14ac:dyDescent="0.2">
      <c r="B442" s="244"/>
      <c r="C442" s="318"/>
      <c r="D442" s="322"/>
      <c r="E442" s="324" t="s">
        <v>304</v>
      </c>
      <c r="F442" s="969" t="str">
        <f>Translations!$B$361</f>
        <v>Izmērāmais siltums no slāpekļskābes</v>
      </c>
      <c r="G442" s="969"/>
      <c r="H442" s="970"/>
      <c r="I442" s="971"/>
      <c r="J442" s="972"/>
      <c r="K442" s="973"/>
      <c r="L442" s="974"/>
      <c r="M442" s="973"/>
      <c r="N442" s="975"/>
      <c r="W442" s="252" t="b">
        <f>W441</f>
        <v>0</v>
      </c>
    </row>
    <row r="443" spans="2:23" ht="12.75" customHeight="1" x14ac:dyDescent="0.2">
      <c r="B443" s="244"/>
      <c r="C443" s="318"/>
      <c r="D443" s="322"/>
      <c r="E443" s="324" t="s">
        <v>305</v>
      </c>
      <c r="F443" s="976" t="str">
        <f>Translations!$B$362</f>
        <v>Eksportētais izmērāmais siltums</v>
      </c>
      <c r="G443" s="976"/>
      <c r="H443" s="977"/>
      <c r="I443" s="934"/>
      <c r="J443" s="935"/>
      <c r="K443" s="936"/>
      <c r="L443" s="937"/>
      <c r="M443" s="936"/>
      <c r="N443" s="938"/>
      <c r="W443" s="252" t="b">
        <f>W442</f>
        <v>0</v>
      </c>
    </row>
    <row r="444" spans="2:23" ht="12.75" customHeight="1" x14ac:dyDescent="0.2">
      <c r="B444" s="244"/>
      <c r="C444" s="318"/>
      <c r="D444" s="322"/>
      <c r="E444" s="324" t="s">
        <v>306</v>
      </c>
      <c r="F444" s="984" t="str">
        <f>Translations!$B$274</f>
        <v>Neto izmērāmā siltuma plūsmas</v>
      </c>
      <c r="G444" s="984"/>
      <c r="H444" s="985"/>
      <c r="I444" s="926"/>
      <c r="J444" s="927"/>
      <c r="K444" s="928"/>
      <c r="L444" s="929"/>
      <c r="M444" s="928"/>
      <c r="N444" s="945"/>
      <c r="W444" s="252" t="b">
        <f>W443</f>
        <v>0</v>
      </c>
    </row>
    <row r="445" spans="2:23" ht="5.0999999999999996" customHeight="1" x14ac:dyDescent="0.2">
      <c r="B445" s="244"/>
      <c r="C445" s="318"/>
      <c r="D445" s="322"/>
      <c r="E445" s="319"/>
      <c r="F445" s="319"/>
      <c r="G445" s="319"/>
      <c r="H445" s="319"/>
      <c r="I445" s="319"/>
      <c r="J445" s="319"/>
      <c r="K445" s="319"/>
      <c r="L445" s="319"/>
      <c r="M445" s="319"/>
      <c r="N445" s="320"/>
      <c r="W445" s="253"/>
    </row>
    <row r="446" spans="2:23" ht="12.75" customHeight="1" x14ac:dyDescent="0.2">
      <c r="B446" s="244"/>
      <c r="C446" s="318"/>
      <c r="D446" s="322"/>
      <c r="E446" s="324" t="s">
        <v>306</v>
      </c>
      <c r="F446" s="978" t="str">
        <f>Translations!$B$257</f>
        <v>Izmantotās metodikas apraksts</v>
      </c>
      <c r="G446" s="978"/>
      <c r="H446" s="978"/>
      <c r="I446" s="978"/>
      <c r="J446" s="978"/>
      <c r="K446" s="978"/>
      <c r="L446" s="978"/>
      <c r="M446" s="978"/>
      <c r="N446" s="979"/>
      <c r="W446" s="253"/>
    </row>
    <row r="447" spans="2:23" ht="5.0999999999999996" customHeight="1" x14ac:dyDescent="0.2">
      <c r="B447" s="244"/>
      <c r="C447" s="318"/>
      <c r="D447" s="319"/>
      <c r="E447" s="323"/>
      <c r="F447" s="213"/>
      <c r="G447" s="553"/>
      <c r="H447" s="553"/>
      <c r="I447" s="553"/>
      <c r="J447" s="553"/>
      <c r="K447" s="553"/>
      <c r="L447" s="553"/>
      <c r="M447" s="553"/>
      <c r="N447" s="554"/>
      <c r="W447" s="253"/>
    </row>
    <row r="448" spans="2:23" ht="12.75" customHeight="1" x14ac:dyDescent="0.2">
      <c r="B448" s="244"/>
      <c r="C448" s="318"/>
      <c r="D448" s="322"/>
      <c r="E448" s="324"/>
      <c r="F448" s="987" t="str">
        <f>IF(I308&lt;&gt;"",HYPERLINK("#" &amp; Q448,EUConst_MsgDescription),"")</f>
        <v/>
      </c>
      <c r="G448" s="961"/>
      <c r="H448" s="961"/>
      <c r="I448" s="961"/>
      <c r="J448" s="961"/>
      <c r="K448" s="961"/>
      <c r="L448" s="961"/>
      <c r="M448" s="961"/>
      <c r="N448" s="962"/>
      <c r="P448" s="22" t="s">
        <v>172</v>
      </c>
      <c r="Q448" s="371" t="str">
        <f>"#"&amp;ADDRESS(ROW($C$10),COLUMN($C$10))</f>
        <v>#$C$10</v>
      </c>
      <c r="W448" s="253"/>
    </row>
    <row r="449" spans="1:23" ht="5.0999999999999996" customHeight="1" x14ac:dyDescent="0.2">
      <c r="C449" s="318"/>
      <c r="D449" s="322"/>
      <c r="E449" s="325"/>
      <c r="F449" s="988"/>
      <c r="G449" s="988"/>
      <c r="H449" s="988"/>
      <c r="I449" s="988"/>
      <c r="J449" s="988"/>
      <c r="K449" s="988"/>
      <c r="L449" s="988"/>
      <c r="M449" s="988"/>
      <c r="N449" s="989"/>
      <c r="W449" s="253"/>
    </row>
    <row r="450" spans="1:23" s="249" customFormat="1" ht="50.1" customHeight="1" x14ac:dyDescent="0.2">
      <c r="A450" s="254"/>
      <c r="B450" s="12"/>
      <c r="C450" s="318"/>
      <c r="D450" s="325"/>
      <c r="E450" s="325"/>
      <c r="F450" s="946"/>
      <c r="G450" s="947"/>
      <c r="H450" s="947"/>
      <c r="I450" s="947"/>
      <c r="J450" s="947"/>
      <c r="K450" s="947"/>
      <c r="L450" s="947"/>
      <c r="M450" s="947"/>
      <c r="N450" s="948"/>
      <c r="O450" s="36"/>
      <c r="P450" s="254"/>
      <c r="Q450" s="254"/>
      <c r="R450" s="254"/>
      <c r="S450" s="245"/>
      <c r="T450" s="245"/>
      <c r="U450" s="254"/>
      <c r="V450" s="254"/>
      <c r="W450" s="255" t="b">
        <f>W444</f>
        <v>0</v>
      </c>
    </row>
    <row r="451" spans="1:23" ht="5.0999999999999996" customHeight="1" x14ac:dyDescent="0.2">
      <c r="C451" s="318"/>
      <c r="D451" s="322"/>
      <c r="E451" s="319"/>
      <c r="F451" s="319"/>
      <c r="G451" s="319"/>
      <c r="H451" s="319"/>
      <c r="I451" s="319"/>
      <c r="J451" s="319"/>
      <c r="K451" s="319"/>
      <c r="L451" s="319"/>
      <c r="M451" s="319"/>
      <c r="N451" s="320"/>
      <c r="W451" s="253"/>
    </row>
    <row r="452" spans="1:23" ht="12.75" customHeight="1" x14ac:dyDescent="0.2">
      <c r="C452" s="318"/>
      <c r="D452" s="322"/>
      <c r="E452" s="324"/>
      <c r="F452" s="990" t="str">
        <f>Translations!$B$210</f>
        <v>Atsauce uz ārējām datnēm (attiecīgā gadījumā)</v>
      </c>
      <c r="G452" s="990"/>
      <c r="H452" s="990"/>
      <c r="I452" s="990"/>
      <c r="J452" s="990"/>
      <c r="K452" s="900"/>
      <c r="L452" s="900"/>
      <c r="M452" s="900"/>
      <c r="N452" s="900"/>
      <c r="W452" s="255" t="b">
        <f>W450</f>
        <v>0</v>
      </c>
    </row>
    <row r="453" spans="1:23" ht="5.0999999999999996" customHeight="1" x14ac:dyDescent="0.2">
      <c r="C453" s="318"/>
      <c r="D453" s="322"/>
      <c r="E453" s="319"/>
      <c r="F453" s="319"/>
      <c r="G453" s="319"/>
      <c r="H453" s="319"/>
      <c r="I453" s="319"/>
      <c r="J453" s="319"/>
      <c r="K453" s="319"/>
      <c r="L453" s="319"/>
      <c r="M453" s="319"/>
      <c r="N453" s="320"/>
      <c r="V453" s="254"/>
      <c r="W453" s="253"/>
    </row>
    <row r="454" spans="1:23" ht="12.75" customHeight="1" x14ac:dyDescent="0.2">
      <c r="C454" s="318"/>
      <c r="D454" s="322" t="s">
        <v>34</v>
      </c>
      <c r="E454" s="1006" t="str">
        <f>Translations!$B$258</f>
        <v>Vai ir ievērota hierarhiskā kārtība?</v>
      </c>
      <c r="F454" s="1006"/>
      <c r="G454" s="1006"/>
      <c r="H454" s="1007"/>
      <c r="I454" s="260"/>
      <c r="J454" s="330" t="str">
        <f>Translations!$B$259</f>
        <v xml:space="preserve"> Ja nav, kāpēc nav?</v>
      </c>
      <c r="K454" s="926"/>
      <c r="L454" s="927"/>
      <c r="M454" s="927"/>
      <c r="N454" s="941"/>
      <c r="V454" s="257" t="b">
        <f>W452</f>
        <v>0</v>
      </c>
      <c r="W454" s="258" t="b">
        <f>OR(W450,AND(I454&lt;&gt;"",I454=TRUE))</f>
        <v>0</v>
      </c>
    </row>
    <row r="455" spans="1:23" ht="5.0999999999999996" customHeight="1" x14ac:dyDescent="0.2">
      <c r="C455" s="318"/>
      <c r="D455" s="319"/>
      <c r="E455" s="549"/>
      <c r="F455" s="549"/>
      <c r="G455" s="549"/>
      <c r="H455" s="549"/>
      <c r="I455" s="549"/>
      <c r="J455" s="549"/>
      <c r="K455" s="549"/>
      <c r="L455" s="549"/>
      <c r="M455" s="549"/>
      <c r="N455" s="550"/>
      <c r="V455" s="254"/>
      <c r="W455" s="253"/>
    </row>
    <row r="456" spans="1:23" ht="12.75" customHeight="1" x14ac:dyDescent="0.2">
      <c r="C456" s="318"/>
      <c r="D456" s="331"/>
      <c r="E456" s="331"/>
      <c r="F456" s="978" t="str">
        <f>Translations!$B$264</f>
        <v>Sīkākas ziņas par jebkādām atkāpēm no hierarhijas</v>
      </c>
      <c r="G456" s="978"/>
      <c r="H456" s="978"/>
      <c r="I456" s="978"/>
      <c r="J456" s="978"/>
      <c r="K456" s="978"/>
      <c r="L456" s="978"/>
      <c r="M456" s="978"/>
      <c r="N456" s="979"/>
      <c r="V456" s="254"/>
      <c r="W456" s="253"/>
    </row>
    <row r="457" spans="1:23" ht="25.5" customHeight="1" x14ac:dyDescent="0.2">
      <c r="C457" s="318"/>
      <c r="D457" s="331"/>
      <c r="E457" s="331"/>
      <c r="F457" s="946"/>
      <c r="G457" s="947"/>
      <c r="H457" s="947"/>
      <c r="I457" s="947"/>
      <c r="J457" s="947"/>
      <c r="K457" s="947"/>
      <c r="L457" s="947"/>
      <c r="M457" s="947"/>
      <c r="N457" s="948"/>
      <c r="V457" s="254"/>
      <c r="W457" s="255" t="b">
        <f>W454</f>
        <v>0</v>
      </c>
    </row>
    <row r="458" spans="1:23" ht="5.0999999999999996" customHeight="1" x14ac:dyDescent="0.2">
      <c r="C458" s="318"/>
      <c r="D458" s="319"/>
      <c r="E458" s="549"/>
      <c r="F458" s="549"/>
      <c r="G458" s="549"/>
      <c r="H458" s="549"/>
      <c r="I458" s="549"/>
      <c r="J458" s="549"/>
      <c r="K458" s="549"/>
      <c r="L458" s="549"/>
      <c r="M458" s="549"/>
      <c r="N458" s="550"/>
      <c r="V458" s="254"/>
      <c r="W458" s="253"/>
    </row>
    <row r="459" spans="1:23" ht="12.75" customHeight="1" x14ac:dyDescent="0.2">
      <c r="C459" s="318"/>
      <c r="D459" s="322" t="s">
        <v>35</v>
      </c>
      <c r="E459" s="980" t="str">
        <f>Translations!$B$363</f>
        <v>Relevanto attiecināmo emisijas faktoru noteikšanas metodikas apraksts saskaņā ar FAR VII pielikuma 10.1.2. un 10.1.3. iedaļu.</v>
      </c>
      <c r="F459" s="980"/>
      <c r="G459" s="980"/>
      <c r="H459" s="980"/>
      <c r="I459" s="980"/>
      <c r="J459" s="980"/>
      <c r="K459" s="980"/>
      <c r="L459" s="980"/>
      <c r="M459" s="980"/>
      <c r="N459" s="981"/>
      <c r="V459" s="254"/>
      <c r="W459" s="253"/>
    </row>
    <row r="460" spans="1:23" ht="5.0999999999999996" customHeight="1" x14ac:dyDescent="0.2">
      <c r="C460" s="318"/>
      <c r="D460" s="319"/>
      <c r="E460" s="323"/>
      <c r="F460" s="213"/>
      <c r="G460" s="553"/>
      <c r="H460" s="553"/>
      <c r="I460" s="553"/>
      <c r="J460" s="553"/>
      <c r="K460" s="553"/>
      <c r="L460" s="553"/>
      <c r="M460" s="553"/>
      <c r="N460" s="554"/>
      <c r="W460" s="253"/>
    </row>
    <row r="461" spans="1:23" ht="12.75" customHeight="1" x14ac:dyDescent="0.2">
      <c r="C461" s="318"/>
      <c r="D461" s="322"/>
      <c r="E461" s="324"/>
      <c r="F461" s="987" t="str">
        <f>IF(I308&lt;&gt;"",HYPERLINK("#" &amp; Q461,EUConst_MsgDescription),"")</f>
        <v/>
      </c>
      <c r="G461" s="961"/>
      <c r="H461" s="961"/>
      <c r="I461" s="961"/>
      <c r="J461" s="961"/>
      <c r="K461" s="961"/>
      <c r="L461" s="961"/>
      <c r="M461" s="961"/>
      <c r="N461" s="962"/>
      <c r="P461" s="22" t="s">
        <v>172</v>
      </c>
      <c r="Q461" s="371" t="str">
        <f>"#"&amp;ADDRESS(ROW($C$10),COLUMN($C$10))</f>
        <v>#$C$10</v>
      </c>
      <c r="W461" s="253"/>
    </row>
    <row r="462" spans="1:23" ht="5.0999999999999996" customHeight="1" x14ac:dyDescent="0.2">
      <c r="C462" s="318"/>
      <c r="D462" s="322"/>
      <c r="E462" s="325"/>
      <c r="F462" s="988"/>
      <c r="G462" s="988"/>
      <c r="H462" s="988"/>
      <c r="I462" s="988"/>
      <c r="J462" s="988"/>
      <c r="K462" s="988"/>
      <c r="L462" s="988"/>
      <c r="M462" s="988"/>
      <c r="N462" s="989"/>
      <c r="W462" s="253"/>
    </row>
    <row r="463" spans="1:23" s="249" customFormat="1" ht="50.1" customHeight="1" x14ac:dyDescent="0.2">
      <c r="A463" s="254"/>
      <c r="B463" s="12"/>
      <c r="C463" s="318"/>
      <c r="D463" s="331"/>
      <c r="E463" s="332"/>
      <c r="F463" s="946"/>
      <c r="G463" s="947"/>
      <c r="H463" s="947"/>
      <c r="I463" s="947"/>
      <c r="J463" s="947"/>
      <c r="K463" s="947"/>
      <c r="L463" s="947"/>
      <c r="M463" s="947"/>
      <c r="N463" s="948"/>
      <c r="O463" s="36"/>
      <c r="P463" s="269"/>
      <c r="Q463" s="245"/>
      <c r="R463" s="254"/>
      <c r="S463" s="245"/>
      <c r="T463" s="245"/>
      <c r="U463" s="254"/>
      <c r="V463" s="254"/>
      <c r="W463" s="255" t="b">
        <f>W452</f>
        <v>0</v>
      </c>
    </row>
    <row r="464" spans="1:23" ht="5.0999999999999996" customHeight="1" x14ac:dyDescent="0.2">
      <c r="C464" s="318"/>
      <c r="D464" s="322"/>
      <c r="E464" s="319"/>
      <c r="F464" s="319"/>
      <c r="G464" s="319"/>
      <c r="H464" s="319"/>
      <c r="I464" s="319"/>
      <c r="J464" s="319"/>
      <c r="K464" s="319"/>
      <c r="L464" s="319"/>
      <c r="M464" s="319"/>
      <c r="N464" s="320"/>
      <c r="W464" s="253"/>
    </row>
    <row r="465" spans="2:23" ht="12.75" customHeight="1" x14ac:dyDescent="0.2">
      <c r="C465" s="318"/>
      <c r="D465" s="322"/>
      <c r="E465" s="324"/>
      <c r="F465" s="990" t="str">
        <f>Translations!$B$210</f>
        <v>Atsauce uz ārējām datnēm (attiecīgā gadījumā)</v>
      </c>
      <c r="G465" s="990"/>
      <c r="H465" s="990"/>
      <c r="I465" s="990"/>
      <c r="J465" s="990"/>
      <c r="K465" s="900"/>
      <c r="L465" s="900"/>
      <c r="M465" s="900"/>
      <c r="N465" s="900"/>
      <c r="W465" s="255" t="b">
        <f>W463</f>
        <v>0</v>
      </c>
    </row>
    <row r="466" spans="2:23" ht="5.0999999999999996" customHeight="1" x14ac:dyDescent="0.2">
      <c r="C466" s="318"/>
      <c r="D466" s="319"/>
      <c r="E466" s="549"/>
      <c r="F466" s="549"/>
      <c r="G466" s="549"/>
      <c r="H466" s="549"/>
      <c r="I466" s="549"/>
      <c r="J466" s="549"/>
      <c r="K466" s="549"/>
      <c r="L466" s="549"/>
      <c r="M466" s="549"/>
      <c r="N466" s="550"/>
      <c r="R466" s="254"/>
      <c r="V466" s="254"/>
      <c r="W466" s="253"/>
    </row>
    <row r="467" spans="2:23" ht="12.75" customHeight="1" x14ac:dyDescent="0.2">
      <c r="C467" s="318"/>
      <c r="D467" s="322" t="s">
        <v>36</v>
      </c>
      <c r="E467" s="980" t="str">
        <f>Translations!$B$366</f>
        <v>Vai ir relevantas no pulpu ražojošām apakšiekārtām importētas izmērāma siltuma plūsmas?</v>
      </c>
      <c r="F467" s="980"/>
      <c r="G467" s="980"/>
      <c r="H467" s="980"/>
      <c r="I467" s="980"/>
      <c r="J467" s="980"/>
      <c r="K467" s="980"/>
      <c r="L467" s="980"/>
      <c r="M467" s="986"/>
      <c r="N467" s="986"/>
      <c r="R467" s="254"/>
      <c r="V467" s="254"/>
      <c r="W467" s="255" t="b">
        <f>W465</f>
        <v>0</v>
      </c>
    </row>
    <row r="468" spans="2:23" ht="5.0999999999999996" customHeight="1" x14ac:dyDescent="0.2">
      <c r="C468" s="318"/>
      <c r="D468" s="319"/>
      <c r="E468" s="549"/>
      <c r="F468" s="549"/>
      <c r="G468" s="549"/>
      <c r="H468" s="549"/>
      <c r="I468" s="549"/>
      <c r="J468" s="549"/>
      <c r="K468" s="549"/>
      <c r="L468" s="549"/>
      <c r="M468" s="549"/>
      <c r="N468" s="550"/>
      <c r="R468" s="254"/>
      <c r="V468" s="254"/>
      <c r="W468" s="253"/>
    </row>
    <row r="469" spans="2:23" ht="12.75" customHeight="1" x14ac:dyDescent="0.2">
      <c r="C469" s="318"/>
      <c r="D469" s="319"/>
      <c r="E469" s="319"/>
      <c r="F469" s="978" t="str">
        <f>Translations!$B$257</f>
        <v>Izmantotās metodikas apraksts</v>
      </c>
      <c r="G469" s="978"/>
      <c r="H469" s="978"/>
      <c r="I469" s="978"/>
      <c r="J469" s="978"/>
      <c r="K469" s="978"/>
      <c r="L469" s="978"/>
      <c r="M469" s="978"/>
      <c r="N469" s="979"/>
      <c r="R469" s="254"/>
      <c r="V469" s="254"/>
      <c r="W469" s="253"/>
    </row>
    <row r="470" spans="2:23" ht="5.0999999999999996" customHeight="1" x14ac:dyDescent="0.2">
      <c r="C470" s="318"/>
      <c r="D470" s="319"/>
      <c r="E470" s="549"/>
      <c r="F470" s="549"/>
      <c r="G470" s="549"/>
      <c r="H470" s="549"/>
      <c r="I470" s="549"/>
      <c r="J470" s="549"/>
      <c r="K470" s="549"/>
      <c r="L470" s="549"/>
      <c r="M470" s="549"/>
      <c r="N470" s="550"/>
      <c r="R470" s="254"/>
      <c r="V470" s="254"/>
      <c r="W470" s="253"/>
    </row>
    <row r="471" spans="2:23" ht="12.75" customHeight="1" x14ac:dyDescent="0.2">
      <c r="C471" s="318"/>
      <c r="D471" s="322"/>
      <c r="E471" s="324"/>
      <c r="F471" s="987" t="str">
        <f>IF(I308&lt;&gt;"",HYPERLINK("#" &amp; Q471,EUConst_MsgDescription),"")</f>
        <v/>
      </c>
      <c r="G471" s="961"/>
      <c r="H471" s="961"/>
      <c r="I471" s="961"/>
      <c r="J471" s="961"/>
      <c r="K471" s="961"/>
      <c r="L471" s="961"/>
      <c r="M471" s="961"/>
      <c r="N471" s="962"/>
      <c r="P471" s="22" t="s">
        <v>172</v>
      </c>
      <c r="Q471" s="371" t="str">
        <f>"#"&amp;ADDRESS(ROW($C$10),COLUMN($C$10))</f>
        <v>#$C$10</v>
      </c>
      <c r="W471" s="253"/>
    </row>
    <row r="472" spans="2:23" ht="5.0999999999999996" customHeight="1" x14ac:dyDescent="0.2">
      <c r="C472" s="318"/>
      <c r="D472" s="322"/>
      <c r="E472" s="325"/>
      <c r="F472" s="988"/>
      <c r="G472" s="988"/>
      <c r="H472" s="988"/>
      <c r="I472" s="988"/>
      <c r="J472" s="988"/>
      <c r="K472" s="988"/>
      <c r="L472" s="988"/>
      <c r="M472" s="988"/>
      <c r="N472" s="989"/>
      <c r="W472" s="253"/>
    </row>
    <row r="473" spans="2:23" ht="50.1" customHeight="1" thickBot="1" x14ac:dyDescent="0.25">
      <c r="C473" s="318"/>
      <c r="D473" s="319"/>
      <c r="E473" s="319"/>
      <c r="F473" s="946"/>
      <c r="G473" s="947"/>
      <c r="H473" s="947"/>
      <c r="I473" s="947"/>
      <c r="J473" s="947"/>
      <c r="K473" s="947"/>
      <c r="L473" s="947"/>
      <c r="M473" s="947"/>
      <c r="N473" s="948"/>
      <c r="R473" s="254"/>
      <c r="V473" s="254"/>
      <c r="W473" s="270" t="b">
        <f>OR(W467,AND(M467&lt;&gt;"",M467=FALSE))</f>
        <v>0</v>
      </c>
    </row>
    <row r="474" spans="2:23" ht="5.0999999999999996" customHeight="1" x14ac:dyDescent="0.2">
      <c r="C474" s="318"/>
      <c r="D474" s="322"/>
      <c r="E474" s="319"/>
      <c r="F474" s="319"/>
      <c r="G474" s="319"/>
      <c r="H474" s="319"/>
      <c r="I474" s="319"/>
      <c r="J474" s="319"/>
      <c r="K474" s="319"/>
      <c r="L474" s="319"/>
      <c r="M474" s="319"/>
      <c r="N474" s="320"/>
    </row>
    <row r="475" spans="2:23" ht="5.0999999999999996" customHeight="1" x14ac:dyDescent="0.2">
      <c r="B475" s="244"/>
      <c r="C475" s="315"/>
      <c r="D475" s="328"/>
      <c r="E475" s="316"/>
      <c r="F475" s="316"/>
      <c r="G475" s="316"/>
      <c r="H475" s="316"/>
      <c r="I475" s="316"/>
      <c r="J475" s="316"/>
      <c r="K475" s="316"/>
      <c r="L475" s="316"/>
      <c r="M475" s="316"/>
      <c r="N475" s="317"/>
    </row>
    <row r="476" spans="2:23" ht="12.75" customHeight="1" x14ac:dyDescent="0.2">
      <c r="B476" s="244"/>
      <c r="C476" s="318"/>
      <c r="D476" s="321" t="s">
        <v>323</v>
      </c>
      <c r="E476" s="1017" t="str">
        <f>Translations!$B$367</f>
        <v>Šīs apakšiekārtas atlikumgāzu bilance</v>
      </c>
      <c r="F476" s="1017"/>
      <c r="G476" s="1017"/>
      <c r="H476" s="1017"/>
      <c r="I476" s="1017"/>
      <c r="J476" s="1017"/>
      <c r="K476" s="1017"/>
      <c r="L476" s="1017"/>
      <c r="M476" s="1017"/>
      <c r="N476" s="1018"/>
    </row>
    <row r="477" spans="2:23" ht="12.75" customHeight="1" x14ac:dyDescent="0.2">
      <c r="B477" s="244"/>
      <c r="C477" s="318"/>
      <c r="D477" s="322" t="s">
        <v>32</v>
      </c>
      <c r="E477" s="980" t="str">
        <f>Translations!$B$370</f>
        <v>Vai atlikumgāzes ir šai apakšiekārtai relevantas?</v>
      </c>
      <c r="F477" s="980"/>
      <c r="G477" s="980"/>
      <c r="H477" s="980"/>
      <c r="I477" s="980"/>
      <c r="J477" s="980"/>
      <c r="K477" s="980"/>
      <c r="L477" s="980"/>
      <c r="M477" s="986"/>
      <c r="N477" s="986"/>
    </row>
    <row r="478" spans="2:23" ht="12.75" customHeight="1" x14ac:dyDescent="0.2">
      <c r="B478" s="244"/>
      <c r="C478" s="318"/>
      <c r="D478" s="322"/>
      <c r="E478" s="319"/>
      <c r="F478" s="319"/>
      <c r="G478" s="319"/>
      <c r="H478" s="319"/>
      <c r="I478" s="319"/>
      <c r="J478" s="921" t="str">
        <f>IF(I308="","",IF(AND(M477&lt;&gt;"",M477=FALSE),HYPERLINK(Q478,EUconst_MsgGoOn),""))</f>
        <v/>
      </c>
      <c r="K478" s="922"/>
      <c r="L478" s="922"/>
      <c r="M478" s="922"/>
      <c r="N478" s="923"/>
      <c r="P478" s="22" t="s">
        <v>172</v>
      </c>
      <c r="Q478" s="371" t="str">
        <f>"#JUMP_F"&amp;P308+1</f>
        <v>#JUMP_F2</v>
      </c>
    </row>
    <row r="479" spans="2:23" ht="5.0999999999999996" customHeight="1" x14ac:dyDescent="0.2">
      <c r="B479" s="244"/>
      <c r="C479" s="318"/>
      <c r="D479" s="322"/>
      <c r="E479" s="319"/>
      <c r="F479" s="319"/>
      <c r="G479" s="319"/>
      <c r="H479" s="319"/>
      <c r="I479" s="319"/>
      <c r="J479" s="319"/>
      <c r="K479" s="319"/>
      <c r="L479" s="319"/>
      <c r="M479" s="319"/>
      <c r="N479" s="320"/>
    </row>
    <row r="480" spans="2:23" ht="12.75" customHeight="1" x14ac:dyDescent="0.2">
      <c r="B480" s="244"/>
      <c r="C480" s="318"/>
      <c r="D480" s="322" t="s">
        <v>33</v>
      </c>
      <c r="E480" s="980" t="str">
        <f>Translations!$B$249</f>
        <v>Informācija par izmantoto metodiku</v>
      </c>
      <c r="F480" s="980"/>
      <c r="G480" s="980"/>
      <c r="H480" s="980"/>
      <c r="I480" s="980"/>
      <c r="J480" s="980"/>
      <c r="K480" s="980"/>
      <c r="L480" s="980"/>
      <c r="M480" s="980"/>
      <c r="N480" s="981"/>
    </row>
    <row r="481" spans="2:23" ht="25.5" customHeight="1" thickBot="1" x14ac:dyDescent="0.25">
      <c r="B481" s="244"/>
      <c r="C481" s="318"/>
      <c r="D481" s="319"/>
      <c r="E481" s="319"/>
      <c r="F481" s="336"/>
      <c r="G481" s="319"/>
      <c r="H481" s="319"/>
      <c r="I481" s="982" t="str">
        <f>Translations!$B$254</f>
        <v>Datu avots</v>
      </c>
      <c r="J481" s="982"/>
      <c r="K481" s="982" t="str">
        <f>Translations!$B$255</f>
        <v>Cits datu avots (attiecīgā gadījumā)</v>
      </c>
      <c r="L481" s="982"/>
      <c r="M481" s="982" t="str">
        <f>Translations!$B$255</f>
        <v>Cits datu avots (attiecīgā gadījumā)</v>
      </c>
      <c r="N481" s="982"/>
      <c r="W481" s="245" t="s">
        <v>165</v>
      </c>
    </row>
    <row r="482" spans="2:23" ht="12.75" customHeight="1" x14ac:dyDescent="0.2">
      <c r="B482" s="244"/>
      <c r="C482" s="318"/>
      <c r="D482" s="322"/>
      <c r="E482" s="324" t="s">
        <v>302</v>
      </c>
      <c r="F482" s="967" t="str">
        <f>Translations!$B$374</f>
        <v>Radušās atlikumgāzes</v>
      </c>
      <c r="G482" s="967"/>
      <c r="H482" s="968"/>
      <c r="I482" s="958"/>
      <c r="J482" s="959"/>
      <c r="K482" s="953"/>
      <c r="L482" s="957"/>
      <c r="M482" s="953"/>
      <c r="N482" s="954"/>
      <c r="W482" s="251" t="b">
        <f>AND(M477&lt;&gt;"",M477=FALSE)</f>
        <v>0</v>
      </c>
    </row>
    <row r="483" spans="2:23" ht="12.75" customHeight="1" x14ac:dyDescent="0.2">
      <c r="B483" s="244"/>
      <c r="C483" s="318"/>
      <c r="D483" s="322"/>
      <c r="E483" s="324" t="s">
        <v>303</v>
      </c>
      <c r="F483" s="969" t="str">
        <f>Translations!$B$256</f>
        <v>Enerģētiskais saturs</v>
      </c>
      <c r="G483" s="969"/>
      <c r="H483" s="970"/>
      <c r="I483" s="971"/>
      <c r="J483" s="972"/>
      <c r="K483" s="973"/>
      <c r="L483" s="974"/>
      <c r="M483" s="973"/>
      <c r="N483" s="975"/>
      <c r="W483" s="252" t="b">
        <f>W482</f>
        <v>0</v>
      </c>
    </row>
    <row r="484" spans="2:23" ht="12.75" customHeight="1" x14ac:dyDescent="0.2">
      <c r="B484" s="244"/>
      <c r="C484" s="318"/>
      <c r="D484" s="322"/>
      <c r="E484" s="324" t="s">
        <v>304</v>
      </c>
      <c r="F484" s="976" t="str">
        <f>Translations!$B$375</f>
        <v>Emisijas faktors</v>
      </c>
      <c r="G484" s="976"/>
      <c r="H484" s="977"/>
      <c r="I484" s="934"/>
      <c r="J484" s="935"/>
      <c r="K484" s="936"/>
      <c r="L484" s="937"/>
      <c r="M484" s="936"/>
      <c r="N484" s="938"/>
      <c r="W484" s="252" t="b">
        <f>W483</f>
        <v>0</v>
      </c>
    </row>
    <row r="485" spans="2:23" ht="12.75" customHeight="1" x14ac:dyDescent="0.2">
      <c r="B485" s="244"/>
      <c r="C485" s="318"/>
      <c r="D485" s="322"/>
      <c r="E485" s="324" t="s">
        <v>305</v>
      </c>
      <c r="F485" s="967" t="str">
        <f>Translations!$B$376</f>
        <v>Patērētās atlikumgāzes</v>
      </c>
      <c r="G485" s="967"/>
      <c r="H485" s="968"/>
      <c r="I485" s="958"/>
      <c r="J485" s="959"/>
      <c r="K485" s="953"/>
      <c r="L485" s="957"/>
      <c r="M485" s="953"/>
      <c r="N485" s="954"/>
      <c r="W485" s="252" t="b">
        <f t="shared" ref="W485:W496" si="1">W484</f>
        <v>0</v>
      </c>
    </row>
    <row r="486" spans="2:23" ht="12.75" customHeight="1" x14ac:dyDescent="0.2">
      <c r="B486" s="244"/>
      <c r="C486" s="318"/>
      <c r="D486" s="322"/>
      <c r="E486" s="324" t="s">
        <v>306</v>
      </c>
      <c r="F486" s="969" t="str">
        <f>Translations!$B$256</f>
        <v>Enerģētiskais saturs</v>
      </c>
      <c r="G486" s="969"/>
      <c r="H486" s="970"/>
      <c r="I486" s="971"/>
      <c r="J486" s="972"/>
      <c r="K486" s="973"/>
      <c r="L486" s="974"/>
      <c r="M486" s="973"/>
      <c r="N486" s="975"/>
      <c r="W486" s="252" t="b">
        <f t="shared" si="1"/>
        <v>0</v>
      </c>
    </row>
    <row r="487" spans="2:23" ht="12.75" customHeight="1" x14ac:dyDescent="0.2">
      <c r="B487" s="244"/>
      <c r="C487" s="318"/>
      <c r="D487" s="322"/>
      <c r="E487" s="324" t="s">
        <v>307</v>
      </c>
      <c r="F487" s="976" t="str">
        <f>Translations!$B$375</f>
        <v>Emisijas faktors</v>
      </c>
      <c r="G487" s="976"/>
      <c r="H487" s="977"/>
      <c r="I487" s="934"/>
      <c r="J487" s="935"/>
      <c r="K487" s="936"/>
      <c r="L487" s="937"/>
      <c r="M487" s="936"/>
      <c r="N487" s="938"/>
      <c r="W487" s="252" t="b">
        <f t="shared" si="1"/>
        <v>0</v>
      </c>
    </row>
    <row r="488" spans="2:23" ht="12.75" customHeight="1" x14ac:dyDescent="0.2">
      <c r="B488" s="244"/>
      <c r="C488" s="318"/>
      <c r="D488" s="322"/>
      <c r="E488" s="324" t="s">
        <v>308</v>
      </c>
      <c r="F488" s="967" t="str">
        <f>Translations!$B$377</f>
        <v>Lāpā sadedzinātās atlikumgāzes (ne drošības apsvērumu dēļ)</v>
      </c>
      <c r="G488" s="967"/>
      <c r="H488" s="968"/>
      <c r="I488" s="958"/>
      <c r="J488" s="959"/>
      <c r="K488" s="953"/>
      <c r="L488" s="957"/>
      <c r="M488" s="953"/>
      <c r="N488" s="954"/>
      <c r="W488" s="252" t="b">
        <f t="shared" si="1"/>
        <v>0</v>
      </c>
    </row>
    <row r="489" spans="2:23" ht="12.75" customHeight="1" x14ac:dyDescent="0.2">
      <c r="B489" s="244"/>
      <c r="C489" s="318"/>
      <c r="D489" s="322"/>
      <c r="E489" s="324" t="s">
        <v>309</v>
      </c>
      <c r="F489" s="969" t="str">
        <f>Translations!$B$256</f>
        <v>Enerģētiskais saturs</v>
      </c>
      <c r="G489" s="969"/>
      <c r="H489" s="970"/>
      <c r="I489" s="971"/>
      <c r="J489" s="972"/>
      <c r="K489" s="973"/>
      <c r="L489" s="974"/>
      <c r="M489" s="973"/>
      <c r="N489" s="975"/>
      <c r="W489" s="252" t="b">
        <f t="shared" si="1"/>
        <v>0</v>
      </c>
    </row>
    <row r="490" spans="2:23" ht="12.75" customHeight="1" x14ac:dyDescent="0.2">
      <c r="B490" s="244"/>
      <c r="C490" s="318"/>
      <c r="D490" s="322"/>
      <c r="E490" s="324" t="s">
        <v>310</v>
      </c>
      <c r="F490" s="976" t="str">
        <f>Translations!$B$375</f>
        <v>Emisijas faktors</v>
      </c>
      <c r="G490" s="976"/>
      <c r="H490" s="977"/>
      <c r="I490" s="934"/>
      <c r="J490" s="935"/>
      <c r="K490" s="936"/>
      <c r="L490" s="937"/>
      <c r="M490" s="936"/>
      <c r="N490" s="938"/>
      <c r="W490" s="252" t="b">
        <f t="shared" si="1"/>
        <v>0</v>
      </c>
    </row>
    <row r="491" spans="2:23" ht="12.75" customHeight="1" x14ac:dyDescent="0.2">
      <c r="B491" s="244"/>
      <c r="C491" s="318"/>
      <c r="D491" s="322"/>
      <c r="E491" s="324" t="s">
        <v>311</v>
      </c>
      <c r="F491" s="967" t="str">
        <f>Translations!$B$378</f>
        <v>Importētās atlikumgāzes</v>
      </c>
      <c r="G491" s="967"/>
      <c r="H491" s="968"/>
      <c r="I491" s="958"/>
      <c r="J491" s="959"/>
      <c r="K491" s="953"/>
      <c r="L491" s="957"/>
      <c r="M491" s="953"/>
      <c r="N491" s="954"/>
      <c r="W491" s="252" t="b">
        <f t="shared" si="1"/>
        <v>0</v>
      </c>
    </row>
    <row r="492" spans="2:23" ht="12.75" customHeight="1" x14ac:dyDescent="0.2">
      <c r="B492" s="244"/>
      <c r="C492" s="318"/>
      <c r="D492" s="322"/>
      <c r="E492" s="324" t="s">
        <v>312</v>
      </c>
      <c r="F492" s="969" t="str">
        <f>Translations!$B$256</f>
        <v>Enerģētiskais saturs</v>
      </c>
      <c r="G492" s="969"/>
      <c r="H492" s="970"/>
      <c r="I492" s="971"/>
      <c r="J492" s="972"/>
      <c r="K492" s="973"/>
      <c r="L492" s="974"/>
      <c r="M492" s="973"/>
      <c r="N492" s="975"/>
      <c r="W492" s="252" t="b">
        <f t="shared" si="1"/>
        <v>0</v>
      </c>
    </row>
    <row r="493" spans="2:23" ht="12.75" customHeight="1" x14ac:dyDescent="0.2">
      <c r="B493" s="244"/>
      <c r="C493" s="318"/>
      <c r="D493" s="322"/>
      <c r="E493" s="324" t="s">
        <v>313</v>
      </c>
      <c r="F493" s="976" t="str">
        <f>Translations!$B$375</f>
        <v>Emisijas faktors</v>
      </c>
      <c r="G493" s="976"/>
      <c r="H493" s="977"/>
      <c r="I493" s="934"/>
      <c r="J493" s="935"/>
      <c r="K493" s="936"/>
      <c r="L493" s="937"/>
      <c r="M493" s="936"/>
      <c r="N493" s="938"/>
      <c r="W493" s="252" t="b">
        <f t="shared" si="1"/>
        <v>0</v>
      </c>
    </row>
    <row r="494" spans="2:23" ht="12.75" customHeight="1" x14ac:dyDescent="0.2">
      <c r="B494" s="244"/>
      <c r="C494" s="318"/>
      <c r="D494" s="322"/>
      <c r="E494" s="324" t="s">
        <v>314</v>
      </c>
      <c r="F494" s="967" t="str">
        <f>Translations!$B$379</f>
        <v>Eksportētās atlikumgāzes</v>
      </c>
      <c r="G494" s="967"/>
      <c r="H494" s="968"/>
      <c r="I494" s="958"/>
      <c r="J494" s="959"/>
      <c r="K494" s="953"/>
      <c r="L494" s="957"/>
      <c r="M494" s="953"/>
      <c r="N494" s="954"/>
      <c r="W494" s="252" t="b">
        <f t="shared" si="1"/>
        <v>0</v>
      </c>
    </row>
    <row r="495" spans="2:23" ht="12.75" customHeight="1" x14ac:dyDescent="0.2">
      <c r="B495" s="244"/>
      <c r="C495" s="318"/>
      <c r="D495" s="322"/>
      <c r="E495" s="324" t="s">
        <v>315</v>
      </c>
      <c r="F495" s="969" t="str">
        <f>Translations!$B$256</f>
        <v>Enerģētiskais saturs</v>
      </c>
      <c r="G495" s="969"/>
      <c r="H495" s="970"/>
      <c r="I495" s="971"/>
      <c r="J495" s="972"/>
      <c r="K495" s="973"/>
      <c r="L495" s="974"/>
      <c r="M495" s="973"/>
      <c r="N495" s="975"/>
      <c r="W495" s="252" t="b">
        <f t="shared" si="1"/>
        <v>0</v>
      </c>
    </row>
    <row r="496" spans="2:23" ht="12.75" customHeight="1" x14ac:dyDescent="0.2">
      <c r="B496" s="244"/>
      <c r="C496" s="318"/>
      <c r="D496" s="322"/>
      <c r="E496" s="324" t="s">
        <v>316</v>
      </c>
      <c r="F496" s="976" t="str">
        <f>Translations!$B$375</f>
        <v>Emisijas faktors</v>
      </c>
      <c r="G496" s="976"/>
      <c r="H496" s="977"/>
      <c r="I496" s="934"/>
      <c r="J496" s="935"/>
      <c r="K496" s="936"/>
      <c r="L496" s="937"/>
      <c r="M496" s="936"/>
      <c r="N496" s="938"/>
      <c r="W496" s="252" t="b">
        <f t="shared" si="1"/>
        <v>0</v>
      </c>
    </row>
    <row r="497" spans="1:26" ht="5.0999999999999996" customHeight="1" x14ac:dyDescent="0.2">
      <c r="B497" s="244"/>
      <c r="C497" s="318"/>
      <c r="D497" s="322"/>
      <c r="E497" s="319"/>
      <c r="F497" s="319"/>
      <c r="G497" s="319"/>
      <c r="H497" s="319"/>
      <c r="I497" s="319"/>
      <c r="J497" s="319"/>
      <c r="K497" s="319"/>
      <c r="L497" s="319"/>
      <c r="M497" s="319"/>
      <c r="N497" s="320"/>
      <c r="W497" s="267"/>
    </row>
    <row r="498" spans="1:26" ht="12.75" customHeight="1" x14ac:dyDescent="0.2">
      <c r="B498" s="244"/>
      <c r="C498" s="318"/>
      <c r="D498" s="322"/>
      <c r="E498" s="324" t="s">
        <v>317</v>
      </c>
      <c r="F498" s="978" t="str">
        <f>Translations!$B$257</f>
        <v>Izmantotās metodikas apraksts</v>
      </c>
      <c r="G498" s="978"/>
      <c r="H498" s="978"/>
      <c r="I498" s="978"/>
      <c r="J498" s="978"/>
      <c r="K498" s="978"/>
      <c r="L498" s="978"/>
      <c r="M498" s="978"/>
      <c r="N498" s="979"/>
      <c r="W498" s="253"/>
    </row>
    <row r="499" spans="1:26" ht="5.0999999999999996" customHeight="1" x14ac:dyDescent="0.2">
      <c r="C499" s="318"/>
      <c r="D499" s="319"/>
      <c r="E499" s="323"/>
      <c r="F499" s="333"/>
      <c r="G499" s="334"/>
      <c r="H499" s="334"/>
      <c r="I499" s="334"/>
      <c r="J499" s="334"/>
      <c r="K499" s="334"/>
      <c r="L499" s="334"/>
      <c r="M499" s="334"/>
      <c r="N499" s="335"/>
      <c r="W499" s="253"/>
    </row>
    <row r="500" spans="1:26" ht="12.75" customHeight="1" x14ac:dyDescent="0.2">
      <c r="C500" s="318"/>
      <c r="D500" s="322"/>
      <c r="E500" s="324"/>
      <c r="F500" s="987" t="str">
        <f>IF(I308&lt;&gt;"",HYPERLINK("#" &amp; Q500,EUConst_MsgDescription),"")</f>
        <v/>
      </c>
      <c r="G500" s="961"/>
      <c r="H500" s="961"/>
      <c r="I500" s="961"/>
      <c r="J500" s="961"/>
      <c r="K500" s="961"/>
      <c r="L500" s="961"/>
      <c r="M500" s="961"/>
      <c r="N500" s="962"/>
      <c r="P500" s="22" t="s">
        <v>172</v>
      </c>
      <c r="Q500" s="371" t="str">
        <f>"#"&amp;ADDRESS(ROW($C$10),COLUMN($C$10))</f>
        <v>#$C$10</v>
      </c>
      <c r="W500" s="253"/>
    </row>
    <row r="501" spans="1:26" ht="5.0999999999999996" customHeight="1" x14ac:dyDescent="0.2">
      <c r="C501" s="318"/>
      <c r="D501" s="322"/>
      <c r="E501" s="325"/>
      <c r="F501" s="988"/>
      <c r="G501" s="988"/>
      <c r="H501" s="988"/>
      <c r="I501" s="988"/>
      <c r="J501" s="988"/>
      <c r="K501" s="988"/>
      <c r="L501" s="988"/>
      <c r="M501" s="988"/>
      <c r="N501" s="989"/>
      <c r="W501" s="253"/>
    </row>
    <row r="502" spans="1:26" ht="50.1" customHeight="1" x14ac:dyDescent="0.2">
      <c r="C502" s="318"/>
      <c r="D502" s="325"/>
      <c r="E502" s="325"/>
      <c r="F502" s="946"/>
      <c r="G502" s="947"/>
      <c r="H502" s="947"/>
      <c r="I502" s="947"/>
      <c r="J502" s="947"/>
      <c r="K502" s="947"/>
      <c r="L502" s="947"/>
      <c r="M502" s="947"/>
      <c r="N502" s="948"/>
      <c r="W502" s="252" t="b">
        <f>W484</f>
        <v>0</v>
      </c>
    </row>
    <row r="503" spans="1:26" ht="5.0999999999999996" customHeight="1" x14ac:dyDescent="0.2">
      <c r="C503" s="318"/>
      <c r="D503" s="322"/>
      <c r="E503" s="319"/>
      <c r="F503" s="319"/>
      <c r="G503" s="319"/>
      <c r="H503" s="319"/>
      <c r="I503" s="319"/>
      <c r="J503" s="319"/>
      <c r="K503" s="319"/>
      <c r="L503" s="319"/>
      <c r="M503" s="319"/>
      <c r="N503" s="320"/>
      <c r="W503" s="252"/>
    </row>
    <row r="504" spans="1:26" ht="12.75" customHeight="1" x14ac:dyDescent="0.2">
      <c r="C504" s="318"/>
      <c r="D504" s="322"/>
      <c r="E504" s="324"/>
      <c r="F504" s="990" t="str">
        <f>Translations!$B$210</f>
        <v>Atsauce uz ārējām datnēm (attiecīgā gadījumā)</v>
      </c>
      <c r="G504" s="990"/>
      <c r="H504" s="990"/>
      <c r="I504" s="990"/>
      <c r="J504" s="990"/>
      <c r="K504" s="900"/>
      <c r="L504" s="900"/>
      <c r="M504" s="900"/>
      <c r="N504" s="900"/>
      <c r="W504" s="252" t="b">
        <f>W502</f>
        <v>0</v>
      </c>
    </row>
    <row r="505" spans="1:26" ht="5.0999999999999996" customHeight="1" x14ac:dyDescent="0.2">
      <c r="C505" s="318"/>
      <c r="D505" s="322"/>
      <c r="E505" s="319"/>
      <c r="F505" s="319"/>
      <c r="G505" s="319"/>
      <c r="H505" s="319"/>
      <c r="I505" s="319"/>
      <c r="J505" s="319"/>
      <c r="K505" s="319"/>
      <c r="L505" s="319"/>
      <c r="M505" s="319"/>
      <c r="N505" s="320"/>
      <c r="W505" s="271"/>
    </row>
    <row r="506" spans="1:26" ht="12.75" customHeight="1" x14ac:dyDescent="0.2">
      <c r="C506" s="318"/>
      <c r="D506" s="322" t="s">
        <v>34</v>
      </c>
      <c r="E506" s="1006" t="str">
        <f>Translations!$B$258</f>
        <v>Vai ir ievērota hierarhiskā kārtība?</v>
      </c>
      <c r="F506" s="1006"/>
      <c r="G506" s="1006"/>
      <c r="H506" s="1007"/>
      <c r="I506" s="260"/>
      <c r="J506" s="330" t="str">
        <f>Translations!$B$259</f>
        <v xml:space="preserve"> Ja nav, kāpēc nav?</v>
      </c>
      <c r="K506" s="926"/>
      <c r="L506" s="927"/>
      <c r="M506" s="927"/>
      <c r="N506" s="941"/>
      <c r="V506" s="272" t="b">
        <f>W504</f>
        <v>0</v>
      </c>
      <c r="W506" s="258" t="b">
        <f>OR(W502,AND(I506&lt;&gt;"",I506=TRUE))</f>
        <v>0</v>
      </c>
    </row>
    <row r="507" spans="1:26" ht="5.0999999999999996" customHeight="1" x14ac:dyDescent="0.2">
      <c r="C507" s="318"/>
      <c r="D507" s="319"/>
      <c r="E507" s="549"/>
      <c r="F507" s="549"/>
      <c r="G507" s="549"/>
      <c r="H507" s="549"/>
      <c r="I507" s="549"/>
      <c r="J507" s="549"/>
      <c r="K507" s="549"/>
      <c r="L507" s="549"/>
      <c r="M507" s="549"/>
      <c r="N507" s="550"/>
      <c r="W507" s="267"/>
    </row>
    <row r="508" spans="1:26" ht="12.75" customHeight="1" x14ac:dyDescent="0.2">
      <c r="C508" s="318"/>
      <c r="D508" s="331"/>
      <c r="E508" s="331"/>
      <c r="F508" s="978" t="str">
        <f>Translations!$B$264</f>
        <v>Sīkākas ziņas par jebkādām atkāpēm no hierarhijas</v>
      </c>
      <c r="G508" s="978"/>
      <c r="H508" s="978"/>
      <c r="I508" s="978"/>
      <c r="J508" s="978"/>
      <c r="K508" s="978"/>
      <c r="L508" s="978"/>
      <c r="M508" s="978"/>
      <c r="N508" s="979"/>
      <c r="W508" s="271"/>
    </row>
    <row r="509" spans="1:26" ht="25.5" customHeight="1" thickBot="1" x14ac:dyDescent="0.25">
      <c r="C509" s="318"/>
      <c r="D509" s="331"/>
      <c r="E509" s="331"/>
      <c r="F509" s="946"/>
      <c r="G509" s="947"/>
      <c r="H509" s="947"/>
      <c r="I509" s="947"/>
      <c r="J509" s="947"/>
      <c r="K509" s="947"/>
      <c r="L509" s="947"/>
      <c r="M509" s="947"/>
      <c r="N509" s="948"/>
      <c r="W509" s="273" t="b">
        <f>W506</f>
        <v>0</v>
      </c>
    </row>
    <row r="510" spans="1:26" s="20" customFormat="1" ht="12.75" x14ac:dyDescent="0.2">
      <c r="A510" s="18"/>
      <c r="B510" s="36"/>
      <c r="C510" s="337"/>
      <c r="D510" s="338"/>
      <c r="E510" s="338"/>
      <c r="F510" s="338"/>
      <c r="G510" s="338"/>
      <c r="H510" s="338"/>
      <c r="I510" s="338"/>
      <c r="J510" s="338"/>
      <c r="K510" s="338"/>
      <c r="L510" s="338"/>
      <c r="M510" s="338"/>
      <c r="N510" s="339"/>
      <c r="O510" s="36"/>
      <c r="P510" s="123" t="str">
        <f>IF(OR(P308=1,AND(I308&lt;&gt;"",COUNTIF(P2151:$P$2153,"PRINT")=0)),"PRINT","")</f>
        <v>PRINT</v>
      </c>
      <c r="Q510" s="22" t="s">
        <v>252</v>
      </c>
      <c r="R510" s="23"/>
      <c r="S510" s="23"/>
      <c r="T510" s="22"/>
      <c r="U510" s="22"/>
      <c r="V510" s="22"/>
      <c r="W510" s="22"/>
    </row>
    <row r="511" spans="1:26" s="20" customFormat="1" ht="15" thickBot="1" x14ac:dyDescent="0.25">
      <c r="A511" s="18"/>
      <c r="B511" s="36"/>
      <c r="C511" s="36"/>
      <c r="D511" s="36"/>
      <c r="E511" s="36"/>
      <c r="F511" s="36"/>
      <c r="G511" s="36"/>
      <c r="H511" s="36"/>
      <c r="I511" s="36"/>
      <c r="J511" s="36"/>
      <c r="K511" s="36"/>
      <c r="L511" s="36"/>
      <c r="M511" s="36"/>
      <c r="N511" s="36"/>
      <c r="O511" s="36"/>
      <c r="P511" s="22"/>
      <c r="Q511" s="22"/>
      <c r="R511" s="23"/>
      <c r="S511" s="23"/>
      <c r="T511" s="22"/>
      <c r="U511" s="22"/>
      <c r="V511" s="22"/>
      <c r="W511" s="22"/>
      <c r="X511" s="244"/>
      <c r="Y511" s="244"/>
      <c r="Z511" s="244"/>
    </row>
    <row r="512" spans="1:26" s="20" customFormat="1" ht="12.75" customHeight="1" thickBot="1" x14ac:dyDescent="0.3">
      <c r="A512" s="18"/>
      <c r="B512" s="36"/>
      <c r="C512" s="281"/>
      <c r="D512" s="281"/>
      <c r="E512" s="281"/>
      <c r="F512" s="281"/>
      <c r="G512" s="281"/>
      <c r="H512" s="281"/>
      <c r="I512" s="281"/>
      <c r="J512" s="281"/>
      <c r="K512" s="281"/>
      <c r="L512" s="281"/>
      <c r="M512" s="281"/>
      <c r="N512" s="281"/>
      <c r="O512" s="36"/>
      <c r="P512" s="22"/>
      <c r="Q512" s="22"/>
      <c r="R512" s="23"/>
      <c r="S512" s="23"/>
      <c r="T512" s="22"/>
      <c r="U512" s="22"/>
      <c r="V512" s="22"/>
      <c r="W512" s="22"/>
      <c r="X512" s="244"/>
      <c r="Y512" s="244"/>
      <c r="Z512" s="244"/>
    </row>
    <row r="513" spans="1:23" s="241" customFormat="1" ht="15" customHeight="1" thickBot="1" x14ac:dyDescent="0.25">
      <c r="A513" s="240"/>
      <c r="B513" s="168"/>
      <c r="C513" s="239">
        <f>C308+1</f>
        <v>3</v>
      </c>
      <c r="D513" s="1008" t="str">
        <f>Translations!$B$295</f>
        <v>Apakšiekārta ar produkta līmeņatzīmi:</v>
      </c>
      <c r="E513" s="1009"/>
      <c r="F513" s="1009"/>
      <c r="G513" s="1009"/>
      <c r="H513" s="1009"/>
      <c r="I513" s="1010" t="str">
        <f>IF(INDEX(CNTR_SubInstListIsProdBM,$C513),INDEX(CNTR_SubInstListNames,$C513),"")</f>
        <v/>
      </c>
      <c r="J513" s="1011"/>
      <c r="K513" s="1011"/>
      <c r="L513" s="1011"/>
      <c r="M513" s="1011"/>
      <c r="N513" s="1012"/>
      <c r="O513" s="36"/>
      <c r="P513" s="373">
        <v>1</v>
      </c>
      <c r="Q513" s="245"/>
      <c r="R513" s="262"/>
      <c r="S513" s="262"/>
      <c r="T513" s="262"/>
      <c r="U513" s="240"/>
      <c r="V513" s="355" t="s">
        <v>318</v>
      </c>
      <c r="W513" s="356" t="b">
        <f>AND(CNTR_ExistSubInstEntries,I513="")</f>
        <v>0</v>
      </c>
    </row>
    <row r="514" spans="1:23" ht="12.75" customHeight="1" thickBot="1" x14ac:dyDescent="0.25">
      <c r="C514" s="236"/>
      <c r="D514" s="237"/>
      <c r="E514" s="1013" t="str">
        <f>Translations!$B$296</f>
        <v>Produkta līmeņatzīmes apakšiekārtas nosaukums parādās automātiski saskaņā ar lapā "C_InstallationDescription" ievadītajiem datiem.</v>
      </c>
      <c r="F514" s="1014"/>
      <c r="G514" s="1014"/>
      <c r="H514" s="1014"/>
      <c r="I514" s="1014"/>
      <c r="J514" s="1014"/>
      <c r="K514" s="1014"/>
      <c r="L514" s="1014"/>
      <c r="M514" s="1014"/>
      <c r="N514" s="1015"/>
    </row>
    <row r="515" spans="1:23" ht="5.0999999999999996" customHeight="1" x14ac:dyDescent="0.2">
      <c r="C515" s="224"/>
      <c r="N515" s="225"/>
    </row>
    <row r="516" spans="1:23" ht="12.75" customHeight="1" x14ac:dyDescent="0.2">
      <c r="C516" s="224"/>
      <c r="D516" s="16" t="s">
        <v>26</v>
      </c>
      <c r="E516" s="801" t="str">
        <f>Translations!$B$297</f>
        <v>Apakšiekārtas sistēmas robežas</v>
      </c>
      <c r="F516" s="801"/>
      <c r="G516" s="801"/>
      <c r="H516" s="801"/>
      <c r="I516" s="801"/>
      <c r="J516" s="801"/>
      <c r="K516" s="801"/>
      <c r="L516" s="801"/>
      <c r="M516" s="801"/>
      <c r="N516" s="1016"/>
    </row>
    <row r="517" spans="1:23" ht="5.0999999999999996" customHeight="1" x14ac:dyDescent="0.2">
      <c r="C517" s="224"/>
      <c r="N517" s="225"/>
    </row>
    <row r="518" spans="1:23" ht="12.75" customHeight="1" x14ac:dyDescent="0.2">
      <c r="C518" s="224"/>
      <c r="D518" s="25" t="s">
        <v>32</v>
      </c>
      <c r="E518" s="917" t="str">
        <f>Translations!$B$249</f>
        <v>Informācija par izmantoto metodiku</v>
      </c>
      <c r="F518" s="917"/>
      <c r="G518" s="917"/>
      <c r="H518" s="917"/>
      <c r="I518" s="917"/>
      <c r="J518" s="917"/>
      <c r="K518" s="917"/>
      <c r="L518" s="917"/>
      <c r="M518" s="917"/>
      <c r="N518" s="1023"/>
    </row>
    <row r="519" spans="1:23" s="309" customFormat="1" ht="5.0999999999999996" customHeight="1" x14ac:dyDescent="0.25">
      <c r="A519" s="308"/>
      <c r="B519" s="16"/>
      <c r="C519" s="306"/>
      <c r="D519" s="307"/>
      <c r="E519" s="840"/>
      <c r="F519" s="840"/>
      <c r="G519" s="840"/>
      <c r="H519" s="840"/>
      <c r="I519" s="840"/>
      <c r="J519" s="840"/>
      <c r="K519" s="840"/>
      <c r="L519" s="840"/>
      <c r="M519" s="840"/>
      <c r="N519" s="1044"/>
      <c r="O519" s="36"/>
      <c r="P519" s="308"/>
      <c r="Q519" s="308"/>
      <c r="R519" s="308"/>
      <c r="S519" s="308"/>
      <c r="T519" s="308"/>
      <c r="U519" s="308"/>
      <c r="V519" s="308"/>
      <c r="W519" s="308"/>
    </row>
    <row r="520" spans="1:23" ht="50.1" customHeight="1" x14ac:dyDescent="0.2">
      <c r="C520" s="224"/>
      <c r="D520" s="25"/>
      <c r="E520" s="1027"/>
      <c r="F520" s="1028"/>
      <c r="G520" s="1028"/>
      <c r="H520" s="1028"/>
      <c r="I520" s="1028"/>
      <c r="J520" s="1028"/>
      <c r="K520" s="1028"/>
      <c r="L520" s="1028"/>
      <c r="M520" s="1028"/>
      <c r="N520" s="1029"/>
    </row>
    <row r="521" spans="1:23" ht="5.0999999999999996" customHeight="1" x14ac:dyDescent="0.2">
      <c r="C521" s="224"/>
      <c r="D521" s="25"/>
      <c r="N521" s="225"/>
    </row>
    <row r="522" spans="1:23" ht="12.75" customHeight="1" x14ac:dyDescent="0.2">
      <c r="C522" s="224"/>
      <c r="D522" s="25" t="s">
        <v>33</v>
      </c>
      <c r="E522" s="1030" t="str">
        <f>Translations!$B$210</f>
        <v>Atsauce uz ārējām datnēm (attiecīgā gadījumā)</v>
      </c>
      <c r="F522" s="1030"/>
      <c r="G522" s="1030"/>
      <c r="H522" s="1030"/>
      <c r="I522" s="1030"/>
      <c r="J522" s="1031"/>
      <c r="K522" s="900"/>
      <c r="L522" s="900"/>
      <c r="M522" s="900"/>
      <c r="N522" s="900"/>
    </row>
    <row r="523" spans="1:23" ht="5.0999999999999996" customHeight="1" x14ac:dyDescent="0.2">
      <c r="C523" s="224"/>
      <c r="D523" s="25"/>
      <c r="N523" s="225"/>
    </row>
    <row r="524" spans="1:23" ht="12.75" customHeight="1" x14ac:dyDescent="0.2">
      <c r="C524" s="224"/>
      <c r="D524" s="25" t="s">
        <v>34</v>
      </c>
      <c r="E524" s="1030" t="str">
        <f>Translations!$B$305</f>
        <v>Atsauce uz atsevišķu detalizētu plūsmas diagrammu (attiecīgā gadījumā)</v>
      </c>
      <c r="F524" s="1030"/>
      <c r="G524" s="1030"/>
      <c r="H524" s="1030"/>
      <c r="I524" s="1030"/>
      <c r="J524" s="1031"/>
      <c r="K524" s="900"/>
      <c r="L524" s="900"/>
      <c r="M524" s="900"/>
      <c r="N524" s="900"/>
    </row>
    <row r="525" spans="1:23" ht="5.0999999999999996" customHeight="1" x14ac:dyDescent="0.2">
      <c r="C525" s="228"/>
      <c r="D525" s="229"/>
      <c r="E525" s="230"/>
      <c r="F525" s="230"/>
      <c r="G525" s="230"/>
      <c r="H525" s="230"/>
      <c r="I525" s="230"/>
      <c r="J525" s="230"/>
      <c r="K525" s="230"/>
      <c r="L525" s="230"/>
      <c r="M525" s="230"/>
      <c r="N525" s="231"/>
    </row>
    <row r="526" spans="1:23" ht="5.0999999999999996" customHeight="1" x14ac:dyDescent="0.2">
      <c r="C526" s="224"/>
      <c r="D526" s="25"/>
      <c r="N526" s="225"/>
    </row>
    <row r="527" spans="1:23" ht="12.75" customHeight="1" x14ac:dyDescent="0.2">
      <c r="C527" s="224"/>
      <c r="D527" s="16" t="s">
        <v>27</v>
      </c>
      <c r="E527" s="801" t="str">
        <f>Translations!$B$307</f>
        <v>Ikgadējo ražošanas (= darbības) līmeņu noteikšanas metode</v>
      </c>
      <c r="F527" s="801"/>
      <c r="G527" s="801"/>
      <c r="H527" s="801"/>
      <c r="I527" s="801"/>
      <c r="J527" s="801"/>
      <c r="K527" s="801"/>
      <c r="L527" s="801"/>
      <c r="M527" s="801"/>
      <c r="N527" s="1016"/>
    </row>
    <row r="528" spans="1:23" ht="5.0999999999999996" customHeight="1" x14ac:dyDescent="0.2">
      <c r="C528" s="224"/>
      <c r="D528" s="16"/>
      <c r="E528" s="25"/>
      <c r="F528" s="25"/>
      <c r="G528" s="25"/>
      <c r="H528" s="25"/>
      <c r="I528" s="25"/>
      <c r="J528" s="25"/>
      <c r="K528" s="25"/>
      <c r="L528" s="25"/>
      <c r="M528" s="25"/>
      <c r="N528" s="530"/>
    </row>
    <row r="529" spans="1:23" ht="12.75" customHeight="1" x14ac:dyDescent="0.2">
      <c r="C529" s="224"/>
      <c r="D529" s="25" t="s">
        <v>32</v>
      </c>
      <c r="E529" s="917" t="str">
        <f>Translations!$B$249</f>
        <v>Informācija par izmantoto metodiku</v>
      </c>
      <c r="F529" s="917"/>
      <c r="G529" s="917"/>
      <c r="H529" s="917"/>
      <c r="I529" s="917"/>
      <c r="J529" s="917"/>
      <c r="K529" s="917"/>
      <c r="L529" s="917"/>
      <c r="M529" s="917"/>
      <c r="N529" s="1023"/>
    </row>
    <row r="530" spans="1:23" s="264" customFormat="1" ht="25.5" customHeight="1" x14ac:dyDescent="0.25">
      <c r="A530" s="262"/>
      <c r="B530" s="119"/>
      <c r="C530" s="224"/>
      <c r="D530" s="120"/>
      <c r="E530" s="121"/>
      <c r="F530" s="121"/>
      <c r="G530" s="121"/>
      <c r="H530" s="121"/>
      <c r="I530" s="918" t="str">
        <f>Translations!$B$254</f>
        <v>Datu avots</v>
      </c>
      <c r="J530" s="918"/>
      <c r="K530" s="918" t="str">
        <f>Translations!$B$255</f>
        <v>Cits datu avots (attiecīgā gadījumā)</v>
      </c>
      <c r="L530" s="918"/>
      <c r="M530" s="918" t="str">
        <f>Translations!$B$255</f>
        <v>Cits datu avots (attiecīgā gadījumā)</v>
      </c>
      <c r="N530" s="918"/>
      <c r="O530" s="36"/>
      <c r="P530" s="262"/>
      <c r="Q530" s="262"/>
      <c r="R530" s="262"/>
      <c r="S530" s="262"/>
      <c r="T530" s="262"/>
      <c r="U530" s="262"/>
      <c r="V530" s="262"/>
      <c r="W530" s="262"/>
    </row>
    <row r="531" spans="1:23" ht="12.75" customHeight="1" x14ac:dyDescent="0.2">
      <c r="C531" s="224"/>
      <c r="D531" s="25"/>
      <c r="E531" s="118" t="s">
        <v>302</v>
      </c>
      <c r="F531" s="924" t="str">
        <f>Translations!$B$310</f>
        <v>Produktu daudzumi</v>
      </c>
      <c r="G531" s="924"/>
      <c r="H531" s="925"/>
      <c r="I531" s="926"/>
      <c r="J531" s="927"/>
      <c r="K531" s="928"/>
      <c r="L531" s="929"/>
      <c r="M531" s="928"/>
      <c r="N531" s="945"/>
    </row>
    <row r="532" spans="1:23" ht="5.0999999999999996" customHeight="1" x14ac:dyDescent="0.2">
      <c r="C532" s="224"/>
      <c r="D532" s="25"/>
      <c r="E532" s="118"/>
      <c r="F532" s="535"/>
      <c r="G532" s="535"/>
      <c r="H532" s="535"/>
      <c r="I532" s="535"/>
      <c r="J532" s="535"/>
      <c r="K532" s="535"/>
      <c r="L532" s="535"/>
      <c r="M532" s="535"/>
      <c r="N532" s="536"/>
    </row>
    <row r="533" spans="1:23" ht="12.75" customHeight="1" x14ac:dyDescent="0.2">
      <c r="C533" s="224"/>
      <c r="D533" s="25"/>
      <c r="E533" s="118" t="s">
        <v>303</v>
      </c>
      <c r="F533" s="924" t="str">
        <f>Translations!$B$311</f>
        <v>Ikgadējie produktu daudzumi</v>
      </c>
      <c r="G533" s="924"/>
      <c r="H533" s="925"/>
      <c r="I533" s="983"/>
      <c r="J533" s="983"/>
      <c r="K533" s="983"/>
      <c r="L533" s="983"/>
      <c r="M533" s="983"/>
      <c r="N533" s="983"/>
    </row>
    <row r="534" spans="1:23" ht="5.0999999999999996" customHeight="1" x14ac:dyDescent="0.2">
      <c r="C534" s="224"/>
      <c r="D534" s="25"/>
      <c r="N534" s="225"/>
    </row>
    <row r="535" spans="1:23" s="20" customFormat="1" ht="12.75" customHeight="1" x14ac:dyDescent="0.25">
      <c r="A535" s="18"/>
      <c r="B535" s="194"/>
      <c r="C535" s="226"/>
      <c r="D535" s="38"/>
      <c r="E535" s="118" t="s">
        <v>304</v>
      </c>
      <c r="F535" s="924" t="str">
        <f>Translations!$B$312</f>
        <v>Īpašas ziņošanas prasības:</v>
      </c>
      <c r="G535" s="924"/>
      <c r="H535" s="925"/>
      <c r="I535" s="950" t="str">
        <f>IF(I513="","",HYPERLINK(INDEX(EUconst_BMlistSpecialJumpTable,MATCH(I513,EUconst_BMlistNames,0)),INDEX(EUconst_BMlistSpecialReporting,MATCH(I513,EUconst_BMlistNames,0))))</f>
        <v/>
      </c>
      <c r="J535" s="951"/>
      <c r="K535" s="951"/>
      <c r="L535" s="951"/>
      <c r="M535" s="951"/>
      <c r="N535" s="952"/>
      <c r="O535" s="36"/>
      <c r="P535" s="195" t="s">
        <v>291</v>
      </c>
      <c r="Q535" s="196" t="str">
        <f>IF(I513="","",IF(AND(INDEX(EUconst_BMlistSpecialJumpTable,MATCH(I513,EUconst_BMlistNames,0))&lt;&gt;"",INDEX(EUconst_BMlistMainNumberOfBM,MATCH(I513,EUconst_BMlistNames,0))&lt;&gt;47),TRUE,FALSE))</f>
        <v/>
      </c>
      <c r="R535" s="23"/>
      <c r="S535" s="23"/>
      <c r="T535" s="22"/>
      <c r="U535" s="22"/>
      <c r="V535" s="22"/>
      <c r="W535" s="22"/>
    </row>
    <row r="536" spans="1:23" s="20" customFormat="1" ht="5.0999999999999996" customHeight="1" x14ac:dyDescent="0.25">
      <c r="A536" s="18"/>
      <c r="B536" s="194"/>
      <c r="C536" s="226"/>
      <c r="D536" s="36"/>
      <c r="F536" s="839"/>
      <c r="G536" s="839"/>
      <c r="H536" s="839"/>
      <c r="I536" s="839"/>
      <c r="J536" s="839"/>
      <c r="K536" s="839"/>
      <c r="L536" s="839"/>
      <c r="M536" s="839"/>
      <c r="N536" s="1005"/>
      <c r="O536" s="36"/>
      <c r="P536" s="23"/>
      <c r="Q536" s="22"/>
      <c r="R536" s="23"/>
      <c r="S536" s="23"/>
      <c r="T536" s="22"/>
      <c r="U536" s="22"/>
      <c r="V536" s="22"/>
      <c r="W536" s="22"/>
    </row>
    <row r="537" spans="1:23" ht="12.75" customHeight="1" x14ac:dyDescent="0.2">
      <c r="C537" s="224"/>
      <c r="D537" s="25"/>
      <c r="E537" s="118" t="s">
        <v>305</v>
      </c>
      <c r="F537" s="714" t="str">
        <f>Translations!$B$257</f>
        <v>Izmantotās metodikas apraksts</v>
      </c>
      <c r="G537" s="714"/>
      <c r="H537" s="714"/>
      <c r="I537" s="714"/>
      <c r="J537" s="714"/>
      <c r="K537" s="714"/>
      <c r="L537" s="714"/>
      <c r="M537" s="714"/>
      <c r="N537" s="995"/>
    </row>
    <row r="538" spans="1:23" ht="12.75" customHeight="1" x14ac:dyDescent="0.2">
      <c r="C538" s="224"/>
      <c r="D538" s="25"/>
      <c r="E538" s="118"/>
      <c r="F538" s="987" t="str">
        <f>IF(I513&lt;&gt;"",HYPERLINK("#" &amp; Q538,EUConst_MsgDescription),"")</f>
        <v/>
      </c>
      <c r="G538" s="961"/>
      <c r="H538" s="961"/>
      <c r="I538" s="961"/>
      <c r="J538" s="961"/>
      <c r="K538" s="961"/>
      <c r="L538" s="961"/>
      <c r="M538" s="961"/>
      <c r="N538" s="962"/>
      <c r="P538" s="22" t="s">
        <v>172</v>
      </c>
      <c r="Q538" s="371" t="str">
        <f>"#"&amp;ADDRESS(ROW($C$11),COLUMN($C$11))</f>
        <v>#$C$11</v>
      </c>
    </row>
    <row r="539" spans="1:23" ht="5.0999999999999996" customHeight="1" x14ac:dyDescent="0.2">
      <c r="C539" s="224"/>
      <c r="D539" s="25"/>
      <c r="E539" s="24"/>
      <c r="F539" s="839"/>
      <c r="G539" s="839"/>
      <c r="H539" s="839"/>
      <c r="I539" s="839"/>
      <c r="J539" s="839"/>
      <c r="K539" s="839"/>
      <c r="L539" s="839"/>
      <c r="M539" s="839"/>
      <c r="N539" s="1005"/>
    </row>
    <row r="540" spans="1:23" ht="50.1" customHeight="1" x14ac:dyDescent="0.2">
      <c r="C540" s="224"/>
      <c r="D540" s="24"/>
      <c r="E540" s="265"/>
      <c r="F540" s="926"/>
      <c r="G540" s="927"/>
      <c r="H540" s="927"/>
      <c r="I540" s="927"/>
      <c r="J540" s="927"/>
      <c r="K540" s="927"/>
      <c r="L540" s="927"/>
      <c r="M540" s="927"/>
      <c r="N540" s="941"/>
    </row>
    <row r="541" spans="1:23" ht="5.0999999999999996" customHeight="1" thickBot="1" x14ac:dyDescent="0.25">
      <c r="C541" s="224"/>
      <c r="N541" s="225"/>
    </row>
    <row r="542" spans="1:23" ht="12.75" customHeight="1" x14ac:dyDescent="0.2">
      <c r="C542" s="224"/>
      <c r="D542" s="25"/>
      <c r="E542" s="118"/>
      <c r="F542" s="949" t="str">
        <f>Translations!$B$210</f>
        <v>Atsauce uz ārējām datnēm (attiecīgā gadījumā)</v>
      </c>
      <c r="G542" s="949"/>
      <c r="H542" s="949"/>
      <c r="I542" s="949"/>
      <c r="J542" s="949"/>
      <c r="K542" s="900"/>
      <c r="L542" s="900"/>
      <c r="M542" s="900"/>
      <c r="N542" s="900"/>
      <c r="W542" s="266" t="s">
        <v>165</v>
      </c>
    </row>
    <row r="543" spans="1:23" ht="5.0999999999999996" customHeight="1" x14ac:dyDescent="0.2">
      <c r="C543" s="224"/>
      <c r="D543" s="25"/>
      <c r="N543" s="225"/>
      <c r="W543" s="253"/>
    </row>
    <row r="544" spans="1:23" ht="12.75" customHeight="1" x14ac:dyDescent="0.2">
      <c r="C544" s="224"/>
      <c r="D544" s="25" t="s">
        <v>33</v>
      </c>
      <c r="E544" s="939" t="str">
        <f>Translations!$B$258</f>
        <v>Vai ir ievērota hierarhiskā kārtība?</v>
      </c>
      <c r="F544" s="939"/>
      <c r="G544" s="939"/>
      <c r="H544" s="940"/>
      <c r="I544" s="260"/>
      <c r="J544" s="256" t="str">
        <f>Translations!$B$259</f>
        <v xml:space="preserve"> Ja nav, kāpēc nav?</v>
      </c>
      <c r="K544" s="926"/>
      <c r="L544" s="927"/>
      <c r="M544" s="927"/>
      <c r="N544" s="941"/>
      <c r="W544" s="258" t="b">
        <f>AND(I544&lt;&gt;"",I544=TRUE)</f>
        <v>0</v>
      </c>
    </row>
    <row r="545" spans="1:23" ht="5.0999999999999996" customHeight="1" x14ac:dyDescent="0.2">
      <c r="C545" s="224"/>
      <c r="E545" s="432"/>
      <c r="F545" s="432"/>
      <c r="G545" s="432"/>
      <c r="H545" s="432"/>
      <c r="I545" s="432"/>
      <c r="J545" s="432"/>
      <c r="K545" s="432"/>
      <c r="L545" s="432"/>
      <c r="M545" s="432"/>
      <c r="N545" s="552"/>
      <c r="W545" s="253"/>
    </row>
    <row r="546" spans="1:23" ht="12.75" customHeight="1" x14ac:dyDescent="0.2">
      <c r="C546" s="224"/>
      <c r="D546" s="25"/>
      <c r="E546" s="25"/>
      <c r="F546" s="714" t="str">
        <f>Translations!$B$264</f>
        <v>Sīkākas ziņas par jebkādām atkāpēm no hierarhijas</v>
      </c>
      <c r="G546" s="714"/>
      <c r="H546" s="714"/>
      <c r="I546" s="714"/>
      <c r="J546" s="714"/>
      <c r="K546" s="714"/>
      <c r="L546" s="714"/>
      <c r="M546" s="714"/>
      <c r="N546" s="995"/>
      <c r="W546" s="253"/>
    </row>
    <row r="547" spans="1:23" ht="25.5" customHeight="1" thickBot="1" x14ac:dyDescent="0.25">
      <c r="C547" s="224"/>
      <c r="E547" s="25"/>
      <c r="F547" s="1037"/>
      <c r="G547" s="1038"/>
      <c r="H547" s="1038"/>
      <c r="I547" s="1038"/>
      <c r="J547" s="1038"/>
      <c r="K547" s="1038"/>
      <c r="L547" s="1038"/>
      <c r="M547" s="1038"/>
      <c r="N547" s="1039"/>
      <c r="W547" s="268" t="b">
        <f>W544</f>
        <v>0</v>
      </c>
    </row>
    <row r="548" spans="1:23" ht="5.0999999999999996" customHeight="1" x14ac:dyDescent="0.2">
      <c r="C548" s="224"/>
      <c r="D548" s="25"/>
      <c r="N548" s="225"/>
    </row>
    <row r="549" spans="1:23" ht="12.75" customHeight="1" x14ac:dyDescent="0.2">
      <c r="C549" s="224"/>
      <c r="D549" s="25" t="s">
        <v>34</v>
      </c>
      <c r="E549" s="1040" t="str">
        <f>Translations!$B$828</f>
        <v>Apraksts, ar kādu metodi tiek sekots līdzi saražotajiem produktiem un precēm</v>
      </c>
      <c r="F549" s="1040"/>
      <c r="G549" s="1040"/>
      <c r="H549" s="1040"/>
      <c r="I549" s="1040"/>
      <c r="J549" s="1040"/>
      <c r="K549" s="1040"/>
      <c r="L549" s="1040"/>
      <c r="M549" s="1040"/>
      <c r="N549" s="1041"/>
    </row>
    <row r="550" spans="1:23" ht="5.0999999999999996" customHeight="1" x14ac:dyDescent="0.2">
      <c r="C550" s="224"/>
      <c r="E550" s="768"/>
      <c r="F550" s="769"/>
      <c r="G550" s="769"/>
      <c r="H550" s="769"/>
      <c r="I550" s="769"/>
      <c r="J550" s="769"/>
      <c r="K550" s="769"/>
      <c r="L550" s="769"/>
      <c r="M550" s="769"/>
      <c r="N550" s="1042"/>
    </row>
    <row r="551" spans="1:23" ht="50.1" customHeight="1" x14ac:dyDescent="0.2">
      <c r="C551" s="224"/>
      <c r="D551" s="25"/>
      <c r="E551" s="265"/>
      <c r="F551" s="926"/>
      <c r="G551" s="927"/>
      <c r="H551" s="927"/>
      <c r="I551" s="927"/>
      <c r="J551" s="927"/>
      <c r="K551" s="927"/>
      <c r="L551" s="927"/>
      <c r="M551" s="927"/>
      <c r="N551" s="941"/>
    </row>
    <row r="552" spans="1:23" ht="5.0999999999999996" customHeight="1" x14ac:dyDescent="0.2">
      <c r="C552" s="224"/>
      <c r="N552" s="225"/>
    </row>
    <row r="553" spans="1:23" ht="5.0999999999999996" customHeight="1" x14ac:dyDescent="0.2">
      <c r="C553" s="232"/>
      <c r="D553" s="235"/>
      <c r="E553" s="233"/>
      <c r="F553" s="233"/>
      <c r="G553" s="233"/>
      <c r="H553" s="233"/>
      <c r="I553" s="233"/>
      <c r="J553" s="233"/>
      <c r="K553" s="233"/>
      <c r="L553" s="233"/>
      <c r="M553" s="233"/>
      <c r="N553" s="234"/>
    </row>
    <row r="554" spans="1:23" s="20" customFormat="1" ht="14.25" customHeight="1" x14ac:dyDescent="0.2">
      <c r="A554" s="18"/>
      <c r="B554" s="36"/>
      <c r="C554" s="224"/>
      <c r="D554" s="16" t="s">
        <v>28</v>
      </c>
      <c r="E554" s="838" t="str">
        <f>Translations!$B$322</f>
        <v>Relevantais elektroenerģijas patēriņš</v>
      </c>
      <c r="F554" s="838"/>
      <c r="G554" s="838"/>
      <c r="H554" s="838"/>
      <c r="I554" s="838"/>
      <c r="J554" s="838"/>
      <c r="K554" s="838"/>
      <c r="L554" s="838"/>
      <c r="M554" s="838"/>
      <c r="N554" s="1043"/>
      <c r="O554" s="36"/>
      <c r="P554" s="22" t="s">
        <v>172</v>
      </c>
      <c r="Q554" s="371" t="str">
        <f>"#"&amp;ADDRESS(ROW(D639),COLUMN(D639))</f>
        <v>#$D$639</v>
      </c>
      <c r="R554" s="23"/>
      <c r="S554" s="23"/>
      <c r="T554" s="18"/>
      <c r="U554" s="18"/>
      <c r="V554" s="245"/>
      <c r="W554" s="245"/>
    </row>
    <row r="555" spans="1:23" ht="12.75" customHeight="1" thickBot="1" x14ac:dyDescent="0.25">
      <c r="C555" s="224"/>
      <c r="D555" s="25" t="s">
        <v>32</v>
      </c>
      <c r="E555" s="917" t="str">
        <f>Translations!$B$249</f>
        <v>Informācija par izmantoto metodiku</v>
      </c>
      <c r="F555" s="917"/>
      <c r="G555" s="917"/>
      <c r="H555" s="917"/>
      <c r="I555" s="917"/>
      <c r="J555" s="917"/>
      <c r="K555" s="917"/>
      <c r="L555" s="917"/>
      <c r="M555" s="917"/>
      <c r="N555" s="1023"/>
      <c r="T555" s="18"/>
    </row>
    <row r="556" spans="1:23" ht="25.5" customHeight="1" thickBot="1" x14ac:dyDescent="0.25">
      <c r="B556" s="244"/>
      <c r="C556" s="224"/>
      <c r="E556" s="25"/>
      <c r="I556" s="918" t="str">
        <f>Translations!$B$254</f>
        <v>Datu avots</v>
      </c>
      <c r="J556" s="918"/>
      <c r="K556" s="918" t="str">
        <f>Translations!$B$255</f>
        <v>Cits datu avots (attiecīgā gadījumā)</v>
      </c>
      <c r="L556" s="918"/>
      <c r="M556" s="918" t="str">
        <f>Translations!$B$255</f>
        <v>Cits datu avots (attiecīgā gadījumā)</v>
      </c>
      <c r="N556" s="918"/>
      <c r="S556" s="266" t="s">
        <v>1145</v>
      </c>
      <c r="W556" s="266" t="s">
        <v>165</v>
      </c>
    </row>
    <row r="557" spans="1:23" ht="12.75" customHeight="1" x14ac:dyDescent="0.2">
      <c r="B557" s="244"/>
      <c r="C557" s="224"/>
      <c r="E557" s="25" t="s">
        <v>302</v>
      </c>
      <c r="F557" s="924" t="str">
        <f>Translations!$B$322</f>
        <v>Relevantais elektroenerģijas patēriņš</v>
      </c>
      <c r="G557" s="924"/>
      <c r="H557" s="925"/>
      <c r="I557" s="983"/>
      <c r="J557" s="983"/>
      <c r="K557" s="965"/>
      <c r="L557" s="965"/>
      <c r="M557" s="965"/>
      <c r="N557" s="965"/>
      <c r="S557" s="252" t="b">
        <f>IF(I513&lt;&gt;"",IF(INDEX(EUconst_BMlistElExchangability,MATCH(I513,EUconst_BMlistNames,0))=TRUE,FALSE,TRUE),FALSE)</f>
        <v>0</v>
      </c>
      <c r="W557" s="487"/>
    </row>
    <row r="558" spans="1:23" ht="5.0999999999999996" customHeight="1" x14ac:dyDescent="0.2">
      <c r="B558" s="244"/>
      <c r="C558" s="224"/>
      <c r="D558" s="25"/>
      <c r="N558" s="225"/>
      <c r="S558" s="253"/>
      <c r="W558" s="253"/>
    </row>
    <row r="559" spans="1:23" ht="12.75" customHeight="1" x14ac:dyDescent="0.2">
      <c r="B559" s="244"/>
      <c r="C559" s="224"/>
      <c r="D559" s="25"/>
      <c r="E559" s="118" t="s">
        <v>303</v>
      </c>
      <c r="F559" s="714" t="str">
        <f>Translations!$B$257</f>
        <v>Izmantotās metodikas apraksts</v>
      </c>
      <c r="G559" s="714"/>
      <c r="H559" s="714"/>
      <c r="I559" s="714"/>
      <c r="J559" s="714"/>
      <c r="K559" s="714"/>
      <c r="L559" s="714"/>
      <c r="M559" s="714"/>
      <c r="N559" s="995"/>
      <c r="S559" s="253"/>
      <c r="W559" s="253"/>
    </row>
    <row r="560" spans="1:23" ht="5.0999999999999996" customHeight="1" x14ac:dyDescent="0.2">
      <c r="B560" s="244"/>
      <c r="C560" s="224"/>
      <c r="E560" s="37"/>
      <c r="F560" s="531"/>
      <c r="G560" s="533"/>
      <c r="H560" s="533"/>
      <c r="I560" s="533"/>
      <c r="J560" s="533"/>
      <c r="K560" s="533"/>
      <c r="L560" s="533"/>
      <c r="M560" s="533"/>
      <c r="N560" s="546"/>
      <c r="S560" s="253"/>
      <c r="W560" s="253"/>
    </row>
    <row r="561" spans="2:23" ht="12.75" customHeight="1" x14ac:dyDescent="0.2">
      <c r="B561" s="244"/>
      <c r="C561" s="224"/>
      <c r="D561" s="25"/>
      <c r="E561" s="118"/>
      <c r="F561" s="987" t="str">
        <f>IF(AND(I513&lt;&gt;"",J554=""),HYPERLINK("#" &amp; Q561,EUConst_MsgDescription),"")</f>
        <v/>
      </c>
      <c r="G561" s="961"/>
      <c r="H561" s="961"/>
      <c r="I561" s="961"/>
      <c r="J561" s="961"/>
      <c r="K561" s="961"/>
      <c r="L561" s="961"/>
      <c r="M561" s="961"/>
      <c r="N561" s="962"/>
      <c r="P561" s="22" t="s">
        <v>172</v>
      </c>
      <c r="Q561" s="371" t="str">
        <f>"#"&amp;ADDRESS(ROW($C$10),COLUMN($C$10))</f>
        <v>#$C$10</v>
      </c>
      <c r="S561" s="253"/>
      <c r="W561" s="253"/>
    </row>
    <row r="562" spans="2:23" ht="5.0999999999999996" customHeight="1" x14ac:dyDescent="0.2">
      <c r="B562" s="244"/>
      <c r="C562" s="224"/>
      <c r="D562" s="25"/>
      <c r="E562" s="24"/>
      <c r="F562" s="996"/>
      <c r="G562" s="996"/>
      <c r="H562" s="996"/>
      <c r="I562" s="996"/>
      <c r="J562" s="996"/>
      <c r="K562" s="996"/>
      <c r="L562" s="996"/>
      <c r="M562" s="996"/>
      <c r="N562" s="997"/>
      <c r="S562" s="253"/>
      <c r="W562" s="253"/>
    </row>
    <row r="563" spans="2:23" ht="50.1" customHeight="1" x14ac:dyDescent="0.2">
      <c r="B563" s="244"/>
      <c r="C563" s="224"/>
      <c r="D563" s="24"/>
      <c r="E563" s="265"/>
      <c r="F563" s="998"/>
      <c r="G563" s="999"/>
      <c r="H563" s="999"/>
      <c r="I563" s="999"/>
      <c r="J563" s="999"/>
      <c r="K563" s="999"/>
      <c r="L563" s="999"/>
      <c r="M563" s="999"/>
      <c r="N563" s="1000"/>
      <c r="S563" s="252" t="b">
        <f>S557</f>
        <v>0</v>
      </c>
      <c r="W563" s="252"/>
    </row>
    <row r="564" spans="2:23" ht="5.0999999999999996" customHeight="1" x14ac:dyDescent="0.2">
      <c r="B564" s="244"/>
      <c r="C564" s="224"/>
      <c r="D564" s="25"/>
      <c r="N564" s="225"/>
      <c r="S564" s="253"/>
      <c r="W564" s="253"/>
    </row>
    <row r="565" spans="2:23" ht="12.75" customHeight="1" x14ac:dyDescent="0.2">
      <c r="B565" s="244"/>
      <c r="C565" s="224"/>
      <c r="D565" s="25"/>
      <c r="E565" s="118"/>
      <c r="F565" s="949" t="str">
        <f>Translations!$B$210</f>
        <v>Atsauce uz ārējām datnēm (attiecīgā gadījumā)</v>
      </c>
      <c r="G565" s="949"/>
      <c r="H565" s="949"/>
      <c r="I565" s="949"/>
      <c r="J565" s="949"/>
      <c r="K565" s="900"/>
      <c r="L565" s="900"/>
      <c r="M565" s="900"/>
      <c r="N565" s="900"/>
      <c r="S565" s="253"/>
      <c r="W565" s="252"/>
    </row>
    <row r="566" spans="2:23" ht="5.0999999999999996" customHeight="1" x14ac:dyDescent="0.2">
      <c r="B566" s="244"/>
      <c r="C566" s="224"/>
      <c r="D566" s="25"/>
      <c r="N566" s="225"/>
      <c r="S566" s="253"/>
      <c r="W566" s="253"/>
    </row>
    <row r="567" spans="2:23" ht="12.75" customHeight="1" x14ac:dyDescent="0.2">
      <c r="B567" s="244"/>
      <c r="C567" s="224"/>
      <c r="D567" s="25" t="s">
        <v>33</v>
      </c>
      <c r="E567" s="939" t="str">
        <f>Translations!$B$258</f>
        <v>Vai ir ievērota hierarhiskā kārtība?</v>
      </c>
      <c r="F567" s="939"/>
      <c r="G567" s="939"/>
      <c r="H567" s="940"/>
      <c r="I567" s="260"/>
      <c r="J567" s="256" t="str">
        <f>Translations!$B$259</f>
        <v xml:space="preserve"> Ja nav, kāpēc nav?</v>
      </c>
      <c r="K567" s="926"/>
      <c r="L567" s="927"/>
      <c r="M567" s="927"/>
      <c r="N567" s="941"/>
      <c r="S567" s="252" t="b">
        <f>S563</f>
        <v>0</v>
      </c>
      <c r="W567" s="258" t="b">
        <f>OR(W565,AND(I567&lt;&gt;"",I567=TRUE))</f>
        <v>0</v>
      </c>
    </row>
    <row r="568" spans="2:23" ht="12.75" customHeight="1" x14ac:dyDescent="0.2">
      <c r="B568" s="244"/>
      <c r="C568" s="224"/>
      <c r="D568" s="25"/>
      <c r="E568" s="37" t="s">
        <v>139</v>
      </c>
      <c r="F568" s="913" t="str">
        <f>Translations!$B$263</f>
        <v>Pārmērīgas izmaksas: labāku datu avotu izmantošana radītu pārmērīgas izmaksas.</v>
      </c>
      <c r="G568" s="916"/>
      <c r="H568" s="916"/>
      <c r="I568" s="916"/>
      <c r="J568" s="916"/>
      <c r="K568" s="916"/>
      <c r="L568" s="916"/>
      <c r="M568" s="916"/>
      <c r="N568" s="1001"/>
      <c r="S568" s="253"/>
      <c r="W568" s="253"/>
    </row>
    <row r="569" spans="2:23" ht="5.0999999999999996" customHeight="1" x14ac:dyDescent="0.2">
      <c r="B569" s="244"/>
      <c r="C569" s="224"/>
      <c r="E569" s="432"/>
      <c r="F569" s="432"/>
      <c r="G569" s="432"/>
      <c r="H569" s="432"/>
      <c r="I569" s="432"/>
      <c r="J569" s="432"/>
      <c r="K569" s="432"/>
      <c r="L569" s="432"/>
      <c r="M569" s="432"/>
      <c r="N569" s="552"/>
      <c r="S569" s="253"/>
      <c r="W569" s="253"/>
    </row>
    <row r="570" spans="2:23" ht="12.75" customHeight="1" x14ac:dyDescent="0.2">
      <c r="B570" s="244"/>
      <c r="C570" s="224"/>
      <c r="D570" s="25"/>
      <c r="E570" s="25"/>
      <c r="F570" s="714" t="str">
        <f>Translations!$B$264</f>
        <v>Sīkākas ziņas par jebkādām atkāpēm no hierarhijas</v>
      </c>
      <c r="G570" s="714"/>
      <c r="H570" s="714"/>
      <c r="I570" s="714"/>
      <c r="J570" s="714"/>
      <c r="K570" s="714"/>
      <c r="L570" s="714"/>
      <c r="M570" s="714"/>
      <c r="N570" s="995"/>
      <c r="S570" s="253"/>
      <c r="W570" s="253"/>
    </row>
    <row r="571" spans="2:23" ht="25.5" customHeight="1" thickBot="1" x14ac:dyDescent="0.25">
      <c r="B571" s="244"/>
      <c r="C571" s="224"/>
      <c r="E571" s="25"/>
      <c r="F571" s="946"/>
      <c r="G571" s="947"/>
      <c r="H571" s="947"/>
      <c r="I571" s="947"/>
      <c r="J571" s="947"/>
      <c r="K571" s="947"/>
      <c r="L571" s="947"/>
      <c r="M571" s="947"/>
      <c r="N571" s="948"/>
      <c r="S571" s="273" t="b">
        <f>S567</f>
        <v>0</v>
      </c>
      <c r="W571" s="268" t="b">
        <f>W567</f>
        <v>0</v>
      </c>
    </row>
    <row r="572" spans="2:23" ht="5.0999999999999996" customHeight="1" x14ac:dyDescent="0.2">
      <c r="B572" s="244"/>
      <c r="C572" s="224"/>
      <c r="N572" s="225"/>
    </row>
    <row r="573" spans="2:23" ht="5.0999999999999996" customHeight="1" x14ac:dyDescent="0.2">
      <c r="B573" s="244"/>
      <c r="C573" s="232"/>
      <c r="D573" s="235"/>
      <c r="E573" s="233"/>
      <c r="F573" s="233"/>
      <c r="G573" s="233"/>
      <c r="H573" s="233"/>
      <c r="I573" s="233"/>
      <c r="J573" s="233"/>
      <c r="K573" s="233"/>
      <c r="L573" s="233"/>
      <c r="M573" s="233"/>
      <c r="N573" s="234"/>
    </row>
    <row r="574" spans="2:23" ht="12.75" customHeight="1" x14ac:dyDescent="0.2">
      <c r="B574" s="244"/>
      <c r="C574" s="344"/>
      <c r="D574" s="34" t="s">
        <v>29</v>
      </c>
      <c r="E574" s="1002" t="str">
        <f>Translations!$B$324</f>
        <v>Vai ir relevantas no ETS neaptvertām iekārtām vai vienībām importētas izmērāma siltuma plūsmas?</v>
      </c>
      <c r="F574" s="1002"/>
      <c r="G574" s="1002"/>
      <c r="H574" s="1002"/>
      <c r="I574" s="1002"/>
      <c r="J574" s="1002"/>
      <c r="K574" s="1002"/>
      <c r="L574" s="1002"/>
      <c r="M574" s="986"/>
      <c r="N574" s="986"/>
      <c r="R574" s="254"/>
    </row>
    <row r="575" spans="2:23" ht="5.0999999999999996" customHeight="1" x14ac:dyDescent="0.2">
      <c r="B575" s="244"/>
      <c r="C575" s="344"/>
      <c r="D575" s="20"/>
      <c r="E575" s="547"/>
      <c r="F575" s="547"/>
      <c r="G575" s="547"/>
      <c r="H575" s="547"/>
      <c r="I575" s="547"/>
      <c r="J575" s="547"/>
      <c r="K575" s="547"/>
      <c r="L575" s="547"/>
      <c r="M575" s="547"/>
      <c r="N575" s="558"/>
      <c r="R575" s="254"/>
    </row>
    <row r="576" spans="2:23" ht="12.75" customHeight="1" x14ac:dyDescent="0.2">
      <c r="B576" s="244"/>
      <c r="C576" s="344"/>
      <c r="D576" s="20"/>
      <c r="E576" s="20"/>
      <c r="F576" s="1003" t="str">
        <f>Translations!$B$257</f>
        <v>Izmantotās metodikas apraksts</v>
      </c>
      <c r="G576" s="1003"/>
      <c r="H576" s="1003"/>
      <c r="I576" s="1003"/>
      <c r="J576" s="1003"/>
      <c r="K576" s="1003"/>
      <c r="L576" s="1003"/>
      <c r="M576" s="1003"/>
      <c r="N576" s="1004"/>
      <c r="R576" s="254"/>
    </row>
    <row r="577" spans="2:23" ht="5.0999999999999996" customHeight="1" thickBot="1" x14ac:dyDescent="0.25">
      <c r="B577" s="244"/>
      <c r="C577" s="344"/>
      <c r="D577" s="20"/>
      <c r="E577" s="37"/>
      <c r="F577" s="346"/>
      <c r="G577" s="347"/>
      <c r="H577" s="347"/>
      <c r="I577" s="347"/>
      <c r="J577" s="347"/>
      <c r="K577" s="347"/>
      <c r="L577" s="347"/>
      <c r="M577" s="347"/>
      <c r="N577" s="348"/>
    </row>
    <row r="578" spans="2:23" ht="12.75" customHeight="1" x14ac:dyDescent="0.2">
      <c r="B578" s="244"/>
      <c r="C578" s="344"/>
      <c r="D578" s="345"/>
      <c r="E578" s="349"/>
      <c r="F578" s="987" t="str">
        <f>IF(I513&lt;&gt;"",HYPERLINK("#" &amp; Q578,EUConst_MsgDescription),"")</f>
        <v/>
      </c>
      <c r="G578" s="961"/>
      <c r="H578" s="961"/>
      <c r="I578" s="961"/>
      <c r="J578" s="961"/>
      <c r="K578" s="961"/>
      <c r="L578" s="961"/>
      <c r="M578" s="961"/>
      <c r="N578" s="962"/>
      <c r="P578" s="22" t="s">
        <v>172</v>
      </c>
      <c r="Q578" s="371" t="str">
        <f>"#"&amp;ADDRESS(ROW($C$10),COLUMN($C$10))</f>
        <v>#$C$10</v>
      </c>
      <c r="W578" s="266" t="s">
        <v>165</v>
      </c>
    </row>
    <row r="579" spans="2:23" ht="5.0999999999999996" customHeight="1" thickBot="1" x14ac:dyDescent="0.25">
      <c r="B579" s="244"/>
      <c r="C579" s="344"/>
      <c r="D579" s="345"/>
      <c r="E579" s="349"/>
      <c r="F579" s="1034"/>
      <c r="G579" s="1035"/>
      <c r="H579" s="1035"/>
      <c r="I579" s="1035"/>
      <c r="J579" s="1035"/>
      <c r="K579" s="1035"/>
      <c r="L579" s="1035"/>
      <c r="M579" s="1035"/>
      <c r="N579" s="1036"/>
      <c r="P579" s="22"/>
      <c r="W579" s="253"/>
    </row>
    <row r="580" spans="2:23" ht="50.1" customHeight="1" thickBot="1" x14ac:dyDescent="0.25">
      <c r="B580" s="244"/>
      <c r="C580" s="344"/>
      <c r="D580" s="20"/>
      <c r="E580" s="20"/>
      <c r="F580" s="946"/>
      <c r="G580" s="947"/>
      <c r="H580" s="947"/>
      <c r="I580" s="947"/>
      <c r="J580" s="947"/>
      <c r="K580" s="947"/>
      <c r="L580" s="947"/>
      <c r="M580" s="947"/>
      <c r="N580" s="948"/>
      <c r="R580" s="254"/>
      <c r="V580" s="254"/>
      <c r="W580" s="377" t="b">
        <f>OR(W574,AND(M574&lt;&gt;"",M574=FALSE))</f>
        <v>0</v>
      </c>
    </row>
    <row r="581" spans="2:23" ht="5.0999999999999996" customHeight="1" x14ac:dyDescent="0.2">
      <c r="B581" s="244"/>
      <c r="C581" s="344"/>
      <c r="D581" s="345"/>
      <c r="E581" s="350"/>
      <c r="F581" s="548"/>
      <c r="G581" s="548"/>
      <c r="H581" s="548"/>
      <c r="I581" s="548"/>
      <c r="J581" s="548"/>
      <c r="K581" s="548"/>
      <c r="L581" s="548"/>
      <c r="M581" s="548"/>
      <c r="N581" s="351"/>
      <c r="R581" s="254"/>
    </row>
    <row r="582" spans="2:23" ht="12.75" customHeight="1" x14ac:dyDescent="0.2">
      <c r="B582" s="244"/>
      <c r="C582" s="352"/>
      <c r="D582" s="353"/>
      <c r="E582" s="353"/>
      <c r="F582" s="353"/>
      <c r="G582" s="353"/>
      <c r="H582" s="353"/>
      <c r="I582" s="353"/>
      <c r="J582" s="353"/>
      <c r="K582" s="353"/>
      <c r="L582" s="353"/>
      <c r="M582" s="353"/>
      <c r="N582" s="354"/>
    </row>
    <row r="583" spans="2:23" ht="15" customHeight="1" x14ac:dyDescent="0.2">
      <c r="B583" s="244"/>
      <c r="C583" s="318"/>
      <c r="D583" s="1024" t="str">
        <f>Translations!$B$329</f>
        <v>Dati, kas vajadzīgi, lai noteiktu līmeņatzīmju uzlabošanas rādītāju saskaņā ar direktīvas 10.a panta 2. punktu.</v>
      </c>
      <c r="E583" s="1025"/>
      <c r="F583" s="1025"/>
      <c r="G583" s="1025"/>
      <c r="H583" s="1025"/>
      <c r="I583" s="1025"/>
      <c r="J583" s="1025"/>
      <c r="K583" s="1025"/>
      <c r="L583" s="1025"/>
      <c r="M583" s="1025"/>
      <c r="N583" s="1026"/>
    </row>
    <row r="584" spans="2:23" ht="5.0999999999999996" customHeight="1" x14ac:dyDescent="0.2">
      <c r="B584" s="244"/>
      <c r="C584" s="318"/>
      <c r="D584" s="319"/>
      <c r="E584" s="319"/>
      <c r="F584" s="319"/>
      <c r="G584" s="319"/>
      <c r="H584" s="319"/>
      <c r="I584" s="319"/>
      <c r="J584" s="319"/>
      <c r="K584" s="319"/>
      <c r="L584" s="319"/>
      <c r="M584" s="319"/>
      <c r="N584" s="320"/>
    </row>
    <row r="585" spans="2:23" ht="12.75" customHeight="1" x14ac:dyDescent="0.2">
      <c r="B585" s="244"/>
      <c r="C585" s="318"/>
      <c r="D585" s="321" t="s">
        <v>30</v>
      </c>
      <c r="E585" s="1032" t="str">
        <f>Translations!$B$330</f>
        <v>Tieši attiecināmās emisijas</v>
      </c>
      <c r="F585" s="1032"/>
      <c r="G585" s="1032"/>
      <c r="H585" s="1032"/>
      <c r="I585" s="1032"/>
      <c r="J585" s="1032"/>
      <c r="K585" s="1032"/>
      <c r="L585" s="1032"/>
      <c r="M585" s="1032"/>
      <c r="N585" s="1033"/>
    </row>
    <row r="586" spans="2:23" ht="12.75" customHeight="1" x14ac:dyDescent="0.2">
      <c r="B586" s="244"/>
      <c r="C586" s="318"/>
      <c r="D586" s="322" t="s">
        <v>32</v>
      </c>
      <c r="E586" s="980" t="str">
        <f>Translations!$B$331</f>
        <v>Tieši attiecināmo emisiju attiecināšana</v>
      </c>
      <c r="F586" s="980"/>
      <c r="G586" s="980"/>
      <c r="H586" s="980"/>
      <c r="I586" s="980"/>
      <c r="J586" s="980"/>
      <c r="K586" s="980"/>
      <c r="L586" s="980"/>
      <c r="M586" s="980"/>
      <c r="N586" s="981"/>
      <c r="T586" s="18"/>
    </row>
    <row r="587" spans="2:23" ht="5.0999999999999996" customHeight="1" x14ac:dyDescent="0.2">
      <c r="B587" s="244"/>
      <c r="C587" s="318"/>
      <c r="D587" s="319"/>
      <c r="E587" s="991"/>
      <c r="F587" s="992"/>
      <c r="G587" s="992"/>
      <c r="H587" s="992"/>
      <c r="I587" s="992"/>
      <c r="J587" s="992"/>
      <c r="K587" s="992"/>
      <c r="L587" s="992"/>
      <c r="M587" s="992"/>
      <c r="N587" s="993"/>
    </row>
    <row r="588" spans="2:23" ht="12.75" customHeight="1" x14ac:dyDescent="0.2">
      <c r="B588" s="244"/>
      <c r="C588" s="318"/>
      <c r="D588" s="322"/>
      <c r="E588" s="324"/>
      <c r="F588" s="987" t="str">
        <f>IF(I513&lt;&gt;"",HYPERLINK("#" &amp; Q588,EUConst_MsgDescription),"")</f>
        <v/>
      </c>
      <c r="G588" s="961"/>
      <c r="H588" s="961"/>
      <c r="I588" s="961"/>
      <c r="J588" s="961"/>
      <c r="K588" s="961"/>
      <c r="L588" s="961"/>
      <c r="M588" s="961"/>
      <c r="N588" s="962"/>
      <c r="P588" s="22" t="s">
        <v>172</v>
      </c>
      <c r="Q588" s="371" t="str">
        <f>"#"&amp;ADDRESS(ROW($C$10),COLUMN($C$10))</f>
        <v>#$C$10</v>
      </c>
    </row>
    <row r="589" spans="2:23" ht="5.0999999999999996" customHeight="1" x14ac:dyDescent="0.2">
      <c r="B589" s="244"/>
      <c r="C589" s="318"/>
      <c r="D589" s="322"/>
      <c r="E589" s="325"/>
      <c r="F589" s="988"/>
      <c r="G589" s="988"/>
      <c r="H589" s="988"/>
      <c r="I589" s="988"/>
      <c r="J589" s="988"/>
      <c r="K589" s="988"/>
      <c r="L589" s="988"/>
      <c r="M589" s="988"/>
      <c r="N589" s="989"/>
    </row>
    <row r="590" spans="2:23" ht="50.1" customHeight="1" x14ac:dyDescent="0.2">
      <c r="B590" s="244"/>
      <c r="C590" s="318"/>
      <c r="D590" s="319"/>
      <c r="E590" s="319"/>
      <c r="F590" s="926"/>
      <c r="G590" s="927"/>
      <c r="H590" s="927"/>
      <c r="I590" s="927"/>
      <c r="J590" s="927"/>
      <c r="K590" s="927"/>
      <c r="L590" s="927"/>
      <c r="M590" s="927"/>
      <c r="N590" s="941"/>
    </row>
    <row r="591" spans="2:23" ht="5.0999999999999996" customHeight="1" x14ac:dyDescent="0.2">
      <c r="B591" s="244"/>
      <c r="C591" s="318"/>
      <c r="D591" s="319"/>
      <c r="E591" s="319"/>
      <c r="F591" s="319"/>
      <c r="G591" s="319"/>
      <c r="H591" s="319"/>
      <c r="I591" s="319"/>
      <c r="J591" s="319"/>
      <c r="K591" s="319"/>
      <c r="L591" s="319"/>
      <c r="M591" s="319"/>
      <c r="N591" s="320"/>
    </row>
    <row r="592" spans="2:23" ht="12.75" customHeight="1" x14ac:dyDescent="0.2">
      <c r="B592" s="244"/>
      <c r="C592" s="318"/>
      <c r="D592" s="319"/>
      <c r="E592" s="319"/>
      <c r="F592" s="990" t="str">
        <f>Translations!$B$210</f>
        <v>Atsauce uz ārējām datnēm (attiecīgā gadījumā)</v>
      </c>
      <c r="G592" s="990"/>
      <c r="H592" s="990"/>
      <c r="I592" s="990"/>
      <c r="J592" s="990"/>
      <c r="K592" s="900"/>
      <c r="L592" s="900"/>
      <c r="M592" s="900"/>
      <c r="N592" s="900"/>
    </row>
    <row r="593" spans="1:23" ht="5.0999999999999996" customHeight="1" x14ac:dyDescent="0.2">
      <c r="B593" s="244"/>
      <c r="C593" s="318"/>
      <c r="D593" s="319"/>
      <c r="E593" s="319"/>
      <c r="F593" s="326"/>
      <c r="G593" s="326"/>
      <c r="H593" s="326"/>
      <c r="I593" s="326"/>
      <c r="J593" s="326"/>
      <c r="K593" s="326"/>
      <c r="L593" s="326"/>
      <c r="M593" s="326"/>
      <c r="N593" s="327"/>
    </row>
    <row r="594" spans="1:23" ht="12.75" customHeight="1" x14ac:dyDescent="0.2">
      <c r="B594" s="244"/>
      <c r="C594" s="318"/>
      <c r="D594" s="322" t="s">
        <v>33</v>
      </c>
      <c r="E594" s="980" t="str">
        <f>Translations!$B$337</f>
        <v>Vai ir relevantas vēl citas iekšējas avota plūsmas?</v>
      </c>
      <c r="F594" s="980"/>
      <c r="G594" s="980"/>
      <c r="H594" s="980"/>
      <c r="I594" s="980"/>
      <c r="J594" s="980"/>
      <c r="K594" s="980"/>
      <c r="L594" s="980"/>
      <c r="M594" s="986"/>
      <c r="N594" s="986"/>
      <c r="T594" s="18"/>
    </row>
    <row r="595" spans="1:23" ht="5.0999999999999996" customHeight="1" x14ac:dyDescent="0.2">
      <c r="B595" s="244"/>
      <c r="C595" s="318"/>
      <c r="D595" s="322"/>
      <c r="E595" s="323"/>
      <c r="F595" s="991"/>
      <c r="G595" s="991"/>
      <c r="H595" s="991"/>
      <c r="I595" s="991"/>
      <c r="J595" s="991"/>
      <c r="K595" s="991"/>
      <c r="L595" s="991"/>
      <c r="M595" s="991"/>
      <c r="N595" s="1022"/>
    </row>
    <row r="596" spans="1:23" ht="25.5" customHeight="1" thickBot="1" x14ac:dyDescent="0.25">
      <c r="B596" s="244"/>
      <c r="C596" s="318"/>
      <c r="D596" s="319"/>
      <c r="E596" s="319"/>
      <c r="F596" s="319"/>
      <c r="G596" s="319"/>
      <c r="H596" s="319"/>
      <c r="I596" s="982" t="str">
        <f>Translations!$B$254</f>
        <v>Datu avots</v>
      </c>
      <c r="J596" s="982"/>
      <c r="K596" s="982" t="str">
        <f>Translations!$B$255</f>
        <v>Cits datu avots (attiecīgā gadījumā)</v>
      </c>
      <c r="L596" s="982"/>
      <c r="M596" s="982" t="str">
        <f>Translations!$B$255</f>
        <v>Cits datu avots (attiecīgā gadījumā)</v>
      </c>
      <c r="N596" s="982"/>
      <c r="W596" s="245" t="s">
        <v>165</v>
      </c>
    </row>
    <row r="597" spans="1:23" ht="12.75" customHeight="1" x14ac:dyDescent="0.2">
      <c r="B597" s="244"/>
      <c r="C597" s="318"/>
      <c r="D597" s="322"/>
      <c r="E597" s="324" t="s">
        <v>302</v>
      </c>
      <c r="F597" s="985" t="str">
        <f>Translations!$B$342</f>
        <v>Importētie vai eksportētie daudzumi</v>
      </c>
      <c r="G597" s="994"/>
      <c r="H597" s="994"/>
      <c r="I597" s="983"/>
      <c r="J597" s="983"/>
      <c r="K597" s="965"/>
      <c r="L597" s="965"/>
      <c r="M597" s="965"/>
      <c r="N597" s="965"/>
      <c r="W597" s="251" t="b">
        <f>AND(M594&lt;&gt;"",M594=FALSE)</f>
        <v>0</v>
      </c>
    </row>
    <row r="598" spans="1:23" ht="12.75" customHeight="1" x14ac:dyDescent="0.2">
      <c r="B598" s="244"/>
      <c r="C598" s="318"/>
      <c r="D598" s="322"/>
      <c r="E598" s="324" t="s">
        <v>303</v>
      </c>
      <c r="F598" s="985" t="str">
        <f>Translations!$B$256</f>
        <v>Enerģētiskais saturs</v>
      </c>
      <c r="G598" s="994"/>
      <c r="H598" s="994"/>
      <c r="I598" s="983"/>
      <c r="J598" s="983"/>
      <c r="K598" s="965"/>
      <c r="L598" s="965"/>
      <c r="M598" s="965"/>
      <c r="N598" s="965"/>
      <c r="W598" s="271" t="b">
        <f>W597</f>
        <v>0</v>
      </c>
    </row>
    <row r="599" spans="1:23" ht="12.75" customHeight="1" x14ac:dyDescent="0.2">
      <c r="B599" s="244"/>
      <c r="C599" s="318"/>
      <c r="D599" s="322"/>
      <c r="E599" s="324" t="s">
        <v>304</v>
      </c>
      <c r="F599" s="984" t="str">
        <f>Translations!$B$343</f>
        <v>Emisijas faktors vai oglekļa saturs</v>
      </c>
      <c r="G599" s="984"/>
      <c r="H599" s="985"/>
      <c r="I599" s="926"/>
      <c r="J599" s="941"/>
      <c r="K599" s="928"/>
      <c r="L599" s="945"/>
      <c r="M599" s="928"/>
      <c r="N599" s="945"/>
      <c r="W599" s="271" t="b">
        <f>W598</f>
        <v>0</v>
      </c>
    </row>
    <row r="600" spans="1:23" ht="12.75" customHeight="1" x14ac:dyDescent="0.2">
      <c r="B600" s="244"/>
      <c r="C600" s="318"/>
      <c r="D600" s="322"/>
      <c r="E600" s="324" t="s">
        <v>305</v>
      </c>
      <c r="F600" s="984" t="str">
        <f>Translations!$B$344</f>
        <v>Biomasas saturs</v>
      </c>
      <c r="G600" s="984"/>
      <c r="H600" s="985"/>
      <c r="I600" s="926"/>
      <c r="J600" s="941"/>
      <c r="K600" s="928"/>
      <c r="L600" s="945"/>
      <c r="M600" s="928"/>
      <c r="N600" s="945"/>
      <c r="W600" s="271" t="b">
        <f>W599</f>
        <v>0</v>
      </c>
    </row>
    <row r="601" spans="1:23" ht="5.0999999999999996" customHeight="1" x14ac:dyDescent="0.2">
      <c r="B601" s="244"/>
      <c r="C601" s="318"/>
      <c r="D601" s="322"/>
      <c r="E601" s="319"/>
      <c r="F601" s="319"/>
      <c r="G601" s="319"/>
      <c r="H601" s="319"/>
      <c r="I601" s="319"/>
      <c r="J601" s="319"/>
      <c r="K601" s="319"/>
      <c r="L601" s="319"/>
      <c r="M601" s="319"/>
      <c r="N601" s="320"/>
      <c r="W601" s="253"/>
    </row>
    <row r="602" spans="1:23" ht="12.75" customHeight="1" x14ac:dyDescent="0.2">
      <c r="B602" s="244"/>
      <c r="C602" s="318"/>
      <c r="D602" s="322"/>
      <c r="E602" s="324" t="s">
        <v>306</v>
      </c>
      <c r="F602" s="978" t="str">
        <f>Translations!$B$257</f>
        <v>Izmantotās metodikas apraksts</v>
      </c>
      <c r="G602" s="978"/>
      <c r="H602" s="978"/>
      <c r="I602" s="978"/>
      <c r="J602" s="978"/>
      <c r="K602" s="978"/>
      <c r="L602" s="978"/>
      <c r="M602" s="978"/>
      <c r="N602" s="979"/>
      <c r="W602" s="253"/>
    </row>
    <row r="603" spans="1:23" ht="5.0999999999999996" customHeight="1" x14ac:dyDescent="0.2">
      <c r="B603" s="244"/>
      <c r="C603" s="318"/>
      <c r="D603" s="319"/>
      <c r="E603" s="323"/>
      <c r="F603" s="213"/>
      <c r="G603" s="553"/>
      <c r="H603" s="553"/>
      <c r="I603" s="553"/>
      <c r="J603" s="553"/>
      <c r="K603" s="553"/>
      <c r="L603" s="553"/>
      <c r="M603" s="553"/>
      <c r="N603" s="554"/>
      <c r="W603" s="253"/>
    </row>
    <row r="604" spans="1:23" ht="12.75" customHeight="1" x14ac:dyDescent="0.2">
      <c r="B604" s="244"/>
      <c r="C604" s="318"/>
      <c r="D604" s="322"/>
      <c r="E604" s="324"/>
      <c r="F604" s="987" t="str">
        <f>IF(I513&lt;&gt;"",HYPERLINK("#" &amp; Q604,EUConst_MsgDescription),"")</f>
        <v/>
      </c>
      <c r="G604" s="961"/>
      <c r="H604" s="961"/>
      <c r="I604" s="961"/>
      <c r="J604" s="961"/>
      <c r="K604" s="961"/>
      <c r="L604" s="961"/>
      <c r="M604" s="961"/>
      <c r="N604" s="962"/>
      <c r="P604" s="22" t="s">
        <v>172</v>
      </c>
      <c r="Q604" s="371" t="str">
        <f>"#"&amp;ADDRESS(ROW($C$10),COLUMN($C$10))</f>
        <v>#$C$10</v>
      </c>
      <c r="W604" s="253"/>
    </row>
    <row r="605" spans="1:23" ht="5.0999999999999996" customHeight="1" x14ac:dyDescent="0.2">
      <c r="B605" s="244"/>
      <c r="C605" s="318"/>
      <c r="D605" s="322"/>
      <c r="E605" s="325"/>
      <c r="F605" s="988"/>
      <c r="G605" s="988"/>
      <c r="H605" s="988"/>
      <c r="I605" s="988"/>
      <c r="J605" s="988"/>
      <c r="K605" s="988"/>
      <c r="L605" s="988"/>
      <c r="M605" s="988"/>
      <c r="N605" s="989"/>
      <c r="W605" s="253"/>
    </row>
    <row r="606" spans="1:23" s="249" customFormat="1" ht="50.1" customHeight="1" x14ac:dyDescent="0.2">
      <c r="A606" s="254"/>
      <c r="B606" s="12"/>
      <c r="C606" s="318"/>
      <c r="D606" s="325"/>
      <c r="E606" s="325"/>
      <c r="F606" s="946"/>
      <c r="G606" s="947"/>
      <c r="H606" s="947"/>
      <c r="I606" s="947"/>
      <c r="J606" s="947"/>
      <c r="K606" s="947"/>
      <c r="L606" s="947"/>
      <c r="M606" s="947"/>
      <c r="N606" s="948"/>
      <c r="O606" s="36"/>
      <c r="P606" s="254"/>
      <c r="Q606" s="254"/>
      <c r="R606" s="254"/>
      <c r="S606" s="245"/>
      <c r="T606" s="245"/>
      <c r="U606" s="254"/>
      <c r="V606" s="254"/>
      <c r="W606" s="255" t="b">
        <f>W600</f>
        <v>0</v>
      </c>
    </row>
    <row r="607" spans="1:23" ht="5.0999999999999996" customHeight="1" x14ac:dyDescent="0.2">
      <c r="C607" s="318"/>
      <c r="D607" s="322"/>
      <c r="E607" s="319"/>
      <c r="F607" s="319"/>
      <c r="G607" s="319"/>
      <c r="H607" s="319"/>
      <c r="I607" s="319"/>
      <c r="J607" s="319"/>
      <c r="K607" s="319"/>
      <c r="L607" s="319"/>
      <c r="M607" s="319"/>
      <c r="N607" s="320"/>
      <c r="W607" s="253"/>
    </row>
    <row r="608" spans="1:23" ht="12.75" customHeight="1" thickBot="1" x14ac:dyDescent="0.25">
      <c r="C608" s="318"/>
      <c r="D608" s="322"/>
      <c r="E608" s="324"/>
      <c r="F608" s="990" t="str">
        <f>Translations!$B$210</f>
        <v>Atsauce uz ārējām datnēm (attiecīgā gadījumā)</v>
      </c>
      <c r="G608" s="990"/>
      <c r="H608" s="990"/>
      <c r="I608" s="990"/>
      <c r="J608" s="990"/>
      <c r="K608" s="900"/>
      <c r="L608" s="900"/>
      <c r="M608" s="900"/>
      <c r="N608" s="900"/>
      <c r="W608" s="259" t="b">
        <f>W606</f>
        <v>0</v>
      </c>
    </row>
    <row r="609" spans="2:23" ht="5.0999999999999996" customHeight="1" x14ac:dyDescent="0.2">
      <c r="C609" s="318"/>
      <c r="D609" s="322"/>
      <c r="E609" s="319"/>
      <c r="F609" s="319"/>
      <c r="G609" s="319"/>
      <c r="H609" s="319"/>
      <c r="I609" s="319"/>
      <c r="J609" s="319"/>
      <c r="K609" s="319"/>
      <c r="L609" s="319"/>
      <c r="M609" s="319"/>
      <c r="N609" s="320"/>
    </row>
    <row r="610" spans="2:23" ht="12.75" customHeight="1" thickBot="1" x14ac:dyDescent="0.25">
      <c r="C610" s="318"/>
      <c r="D610" s="322" t="s">
        <v>34</v>
      </c>
      <c r="E610" s="980" t="str">
        <f>Translations!$B$345</f>
        <v>Vai ir relevants importētais vai eksportētais pārvietotais CO2?</v>
      </c>
      <c r="F610" s="980"/>
      <c r="G610" s="980"/>
      <c r="H610" s="980"/>
      <c r="I610" s="980"/>
      <c r="J610" s="980"/>
      <c r="K610" s="980"/>
      <c r="L610" s="980"/>
      <c r="M610" s="986"/>
      <c r="N610" s="986"/>
      <c r="T610" s="18"/>
    </row>
    <row r="611" spans="2:23" ht="5.0999999999999996" customHeight="1" thickBot="1" x14ac:dyDescent="0.25">
      <c r="C611" s="318"/>
      <c r="D611" s="319"/>
      <c r="E611" s="991"/>
      <c r="F611" s="992"/>
      <c r="G611" s="992"/>
      <c r="H611" s="992"/>
      <c r="I611" s="992"/>
      <c r="J611" s="992"/>
      <c r="K611" s="992"/>
      <c r="L611" s="992"/>
      <c r="M611" s="992"/>
      <c r="N611" s="993"/>
      <c r="W611" s="266" t="s">
        <v>165</v>
      </c>
    </row>
    <row r="612" spans="2:23" ht="25.5" customHeight="1" x14ac:dyDescent="0.2">
      <c r="C612" s="318"/>
      <c r="D612" s="319"/>
      <c r="E612" s="319"/>
      <c r="F612" s="926"/>
      <c r="G612" s="927"/>
      <c r="H612" s="927"/>
      <c r="I612" s="927"/>
      <c r="J612" s="927"/>
      <c r="K612" s="927"/>
      <c r="L612" s="927"/>
      <c r="M612" s="927"/>
      <c r="N612" s="941"/>
      <c r="W612" s="251" t="b">
        <f>AND(M610&lt;&gt;"",M610=FALSE)</f>
        <v>0</v>
      </c>
    </row>
    <row r="613" spans="2:23" ht="5.0999999999999996" customHeight="1" x14ac:dyDescent="0.2">
      <c r="C613" s="318"/>
      <c r="D613" s="319"/>
      <c r="E613" s="319"/>
      <c r="F613" s="319"/>
      <c r="G613" s="319"/>
      <c r="H613" s="319"/>
      <c r="I613" s="319"/>
      <c r="J613" s="319"/>
      <c r="K613" s="319"/>
      <c r="L613" s="319"/>
      <c r="M613" s="319"/>
      <c r="N613" s="320"/>
      <c r="W613" s="253"/>
    </row>
    <row r="614" spans="2:23" ht="12.75" customHeight="1" thickBot="1" x14ac:dyDescent="0.25">
      <c r="C614" s="318"/>
      <c r="D614" s="319"/>
      <c r="E614" s="319"/>
      <c r="F614" s="990" t="str">
        <f>Translations!$B$210</f>
        <v>Atsauce uz ārējām datnēm (attiecīgā gadījumā)</v>
      </c>
      <c r="G614" s="990"/>
      <c r="H614" s="990"/>
      <c r="I614" s="990"/>
      <c r="J614" s="990"/>
      <c r="K614" s="900"/>
      <c r="L614" s="900"/>
      <c r="M614" s="900"/>
      <c r="N614" s="900"/>
      <c r="W614" s="273" t="b">
        <f>W612</f>
        <v>0</v>
      </c>
    </row>
    <row r="615" spans="2:23" ht="5.0999999999999996" customHeight="1" x14ac:dyDescent="0.2">
      <c r="C615" s="318"/>
      <c r="D615" s="322"/>
      <c r="E615" s="319"/>
      <c r="F615" s="319"/>
      <c r="G615" s="319"/>
      <c r="H615" s="319"/>
      <c r="I615" s="319"/>
      <c r="J615" s="319"/>
      <c r="K615" s="319"/>
      <c r="L615" s="319"/>
      <c r="M615" s="319"/>
      <c r="N615" s="320"/>
    </row>
    <row r="616" spans="2:23" ht="5.0999999999999996" customHeight="1" x14ac:dyDescent="0.2">
      <c r="C616" s="315"/>
      <c r="D616" s="328"/>
      <c r="E616" s="316"/>
      <c r="F616" s="316"/>
      <c r="G616" s="316"/>
      <c r="H616" s="316"/>
      <c r="I616" s="316"/>
      <c r="J616" s="316"/>
      <c r="K616" s="316"/>
      <c r="L616" s="316"/>
      <c r="M616" s="316"/>
      <c r="N616" s="317"/>
    </row>
    <row r="617" spans="2:23" ht="12.75" customHeight="1" x14ac:dyDescent="0.2">
      <c r="C617" s="318"/>
      <c r="D617" s="321" t="s">
        <v>31</v>
      </c>
      <c r="E617" s="1017" t="str">
        <f>Translations!$B$831</f>
        <v>Enerģijas ielaide šajā apakšiekārtā un relevantais emisijas faktors</v>
      </c>
      <c r="F617" s="1017"/>
      <c r="G617" s="1017"/>
      <c r="H617" s="1017"/>
      <c r="I617" s="1017"/>
      <c r="J617" s="1017"/>
      <c r="K617" s="1017"/>
      <c r="L617" s="1017"/>
      <c r="M617" s="1017"/>
      <c r="N617" s="1018"/>
    </row>
    <row r="618" spans="2:23" ht="5.0999999999999996" customHeight="1" x14ac:dyDescent="0.2">
      <c r="C618" s="318"/>
      <c r="D618" s="319"/>
      <c r="E618" s="1019"/>
      <c r="F618" s="1020"/>
      <c r="G618" s="1020"/>
      <c r="H618" s="1020"/>
      <c r="I618" s="1020"/>
      <c r="J618" s="1020"/>
      <c r="K618" s="1020"/>
      <c r="L618" s="1020"/>
      <c r="M618" s="1020"/>
      <c r="N618" s="1021"/>
    </row>
    <row r="619" spans="2:23" ht="12.75" customHeight="1" x14ac:dyDescent="0.2">
      <c r="C619" s="318"/>
      <c r="D619" s="322" t="s">
        <v>32</v>
      </c>
      <c r="E619" s="980" t="str">
        <f>Translations!$B$249</f>
        <v>Informācija par izmantoto metodiku</v>
      </c>
      <c r="F619" s="980"/>
      <c r="G619" s="980"/>
      <c r="H619" s="980"/>
      <c r="I619" s="980"/>
      <c r="J619" s="980"/>
      <c r="K619" s="980"/>
      <c r="L619" s="980"/>
      <c r="M619" s="980"/>
      <c r="N619" s="981"/>
    </row>
    <row r="620" spans="2:23" ht="25.5" customHeight="1" x14ac:dyDescent="0.2">
      <c r="B620" s="244"/>
      <c r="C620" s="318"/>
      <c r="D620" s="319"/>
      <c r="E620" s="319"/>
      <c r="F620" s="336"/>
      <c r="G620" s="319"/>
      <c r="H620" s="319"/>
      <c r="I620" s="982" t="str">
        <f>Translations!$B$254</f>
        <v>Datu avots</v>
      </c>
      <c r="J620" s="982"/>
      <c r="K620" s="982" t="str">
        <f>Translations!$B$255</f>
        <v>Cits datu avots (attiecīgā gadījumā)</v>
      </c>
      <c r="L620" s="982"/>
      <c r="M620" s="982" t="str">
        <f>Translations!$B$255</f>
        <v>Cits datu avots (attiecīgā gadījumā)</v>
      </c>
      <c r="N620" s="982"/>
    </row>
    <row r="621" spans="2:23" ht="12.75" customHeight="1" x14ac:dyDescent="0.2">
      <c r="B621" s="244"/>
      <c r="C621" s="318"/>
      <c r="D621" s="322"/>
      <c r="E621" s="324" t="s">
        <v>302</v>
      </c>
      <c r="F621" s="984" t="str">
        <f>Translations!$B$833</f>
        <v>Kurināmā un materiālu ielaide</v>
      </c>
      <c r="G621" s="984"/>
      <c r="H621" s="985"/>
      <c r="I621" s="926"/>
      <c r="J621" s="927"/>
      <c r="K621" s="928"/>
      <c r="L621" s="929"/>
      <c r="M621" s="928"/>
      <c r="N621" s="945"/>
    </row>
    <row r="622" spans="2:23" ht="12.75" customHeight="1" x14ac:dyDescent="0.2">
      <c r="B622" s="244"/>
      <c r="C622" s="318"/>
      <c r="D622" s="322"/>
      <c r="E622" s="324" t="s">
        <v>303</v>
      </c>
      <c r="F622" s="984" t="str">
        <f>Translations!$B$826</f>
        <v>Elektroenerģijas ielaide siltuma ražošanai</v>
      </c>
      <c r="G622" s="984"/>
      <c r="H622" s="985"/>
      <c r="I622" s="983"/>
      <c r="J622" s="983"/>
      <c r="K622" s="965"/>
      <c r="L622" s="965"/>
      <c r="M622" s="965"/>
      <c r="N622" s="965"/>
    </row>
    <row r="623" spans="2:23" ht="12.75" customHeight="1" x14ac:dyDescent="0.2">
      <c r="B623" s="244"/>
      <c r="C623" s="318"/>
      <c r="D623" s="322"/>
      <c r="E623" s="324" t="s">
        <v>304</v>
      </c>
      <c r="F623" s="984" t="str">
        <f>Translations!$B$353</f>
        <v>Svērtais emisijas faktors</v>
      </c>
      <c r="G623" s="984"/>
      <c r="H623" s="985"/>
      <c r="I623" s="926"/>
      <c r="J623" s="927"/>
      <c r="K623" s="928"/>
      <c r="L623" s="929"/>
      <c r="M623" s="928"/>
      <c r="N623" s="945"/>
    </row>
    <row r="624" spans="2:23" ht="5.0999999999999996" customHeight="1" x14ac:dyDescent="0.2">
      <c r="B624" s="244"/>
      <c r="C624" s="318"/>
      <c r="D624" s="322"/>
      <c r="E624" s="319"/>
      <c r="F624" s="319"/>
      <c r="G624" s="319"/>
      <c r="H624" s="319"/>
      <c r="I624" s="319"/>
      <c r="J624" s="319"/>
      <c r="K624" s="319"/>
      <c r="L624" s="319"/>
      <c r="M624" s="319"/>
      <c r="N624" s="320"/>
    </row>
    <row r="625" spans="2:23" ht="12.75" customHeight="1" x14ac:dyDescent="0.2">
      <c r="B625" s="244"/>
      <c r="C625" s="318"/>
      <c r="D625" s="322"/>
      <c r="E625" s="324" t="s">
        <v>305</v>
      </c>
      <c r="F625" s="978" t="str">
        <f>Translations!$B$257</f>
        <v>Izmantotās metodikas apraksts</v>
      </c>
      <c r="G625" s="978"/>
      <c r="H625" s="978"/>
      <c r="I625" s="978"/>
      <c r="J625" s="978"/>
      <c r="K625" s="978"/>
      <c r="L625" s="978"/>
      <c r="M625" s="978"/>
      <c r="N625" s="979"/>
    </row>
    <row r="626" spans="2:23" ht="5.0999999999999996" customHeight="1" x14ac:dyDescent="0.2">
      <c r="B626" s="244"/>
      <c r="C626" s="318"/>
      <c r="D626" s="319"/>
      <c r="E626" s="323"/>
      <c r="F626" s="333"/>
      <c r="G626" s="334"/>
      <c r="H626" s="334"/>
      <c r="I626" s="334"/>
      <c r="J626" s="334"/>
      <c r="K626" s="334"/>
      <c r="L626" s="334"/>
      <c r="M626" s="334"/>
      <c r="N626" s="335"/>
    </row>
    <row r="627" spans="2:23" ht="12.75" customHeight="1" x14ac:dyDescent="0.2">
      <c r="B627" s="244"/>
      <c r="C627" s="318"/>
      <c r="D627" s="322"/>
      <c r="E627" s="324"/>
      <c r="F627" s="987" t="str">
        <f>IF(I513&lt;&gt;"",HYPERLINK("#" &amp; Q627,EUConst_MsgDescription),"")</f>
        <v/>
      </c>
      <c r="G627" s="961"/>
      <c r="H627" s="961"/>
      <c r="I627" s="961"/>
      <c r="J627" s="961"/>
      <c r="K627" s="961"/>
      <c r="L627" s="961"/>
      <c r="M627" s="961"/>
      <c r="N627" s="962"/>
      <c r="P627" s="22" t="s">
        <v>172</v>
      </c>
      <c r="Q627" s="371" t="str">
        <f>"#"&amp;ADDRESS(ROW($C$10),COLUMN($C$10))</f>
        <v>#$C$10</v>
      </c>
    </row>
    <row r="628" spans="2:23" ht="5.0999999999999996" customHeight="1" x14ac:dyDescent="0.2">
      <c r="B628" s="244"/>
      <c r="C628" s="318"/>
      <c r="D628" s="322"/>
      <c r="E628" s="325"/>
      <c r="F628" s="988"/>
      <c r="G628" s="988"/>
      <c r="H628" s="988"/>
      <c r="I628" s="988"/>
      <c r="J628" s="988"/>
      <c r="K628" s="988"/>
      <c r="L628" s="988"/>
      <c r="M628" s="988"/>
      <c r="N628" s="989"/>
    </row>
    <row r="629" spans="2:23" ht="50.1" customHeight="1" x14ac:dyDescent="0.2">
      <c r="B629" s="244"/>
      <c r="C629" s="318"/>
      <c r="D629" s="325"/>
      <c r="E629" s="325"/>
      <c r="F629" s="946"/>
      <c r="G629" s="947"/>
      <c r="H629" s="947"/>
      <c r="I629" s="947"/>
      <c r="J629" s="947"/>
      <c r="K629" s="947"/>
      <c r="L629" s="947"/>
      <c r="M629" s="947"/>
      <c r="N629" s="948"/>
    </row>
    <row r="630" spans="2:23" ht="5.0999999999999996" customHeight="1" thickBot="1" x14ac:dyDescent="0.25">
      <c r="B630" s="244"/>
      <c r="C630" s="318"/>
      <c r="D630" s="322"/>
      <c r="E630" s="319"/>
      <c r="F630" s="319"/>
      <c r="G630" s="319"/>
      <c r="H630" s="319"/>
      <c r="I630" s="319"/>
      <c r="J630" s="319"/>
      <c r="K630" s="319"/>
      <c r="L630" s="319"/>
      <c r="M630" s="319"/>
      <c r="N630" s="320"/>
    </row>
    <row r="631" spans="2:23" ht="12.75" customHeight="1" x14ac:dyDescent="0.2">
      <c r="B631" s="244"/>
      <c r="C631" s="318"/>
      <c r="D631" s="322"/>
      <c r="E631" s="324"/>
      <c r="F631" s="990" t="str">
        <f>Translations!$B$210</f>
        <v>Atsauce uz ārējām datnēm (attiecīgā gadījumā)</v>
      </c>
      <c r="G631" s="990"/>
      <c r="H631" s="990"/>
      <c r="I631" s="990"/>
      <c r="J631" s="990"/>
      <c r="K631" s="900"/>
      <c r="L631" s="900"/>
      <c r="M631" s="900"/>
      <c r="N631" s="900"/>
      <c r="W631" s="266" t="s">
        <v>165</v>
      </c>
    </row>
    <row r="632" spans="2:23" ht="5.0999999999999996" customHeight="1" x14ac:dyDescent="0.2">
      <c r="B632" s="244"/>
      <c r="C632" s="318"/>
      <c r="D632" s="322"/>
      <c r="E632" s="319"/>
      <c r="F632" s="319"/>
      <c r="G632" s="319"/>
      <c r="H632" s="319"/>
      <c r="I632" s="319"/>
      <c r="J632" s="319"/>
      <c r="K632" s="319"/>
      <c r="L632" s="319"/>
      <c r="M632" s="319"/>
      <c r="N632" s="320"/>
      <c r="W632" s="253"/>
    </row>
    <row r="633" spans="2:23" ht="12.75" customHeight="1" x14ac:dyDescent="0.2">
      <c r="B633" s="244"/>
      <c r="C633" s="318"/>
      <c r="D633" s="322" t="s">
        <v>33</v>
      </c>
      <c r="E633" s="1006" t="str">
        <f>Translations!$B$258</f>
        <v>Vai ir ievērota hierarhiskā kārtība?</v>
      </c>
      <c r="F633" s="1006"/>
      <c r="G633" s="1006"/>
      <c r="H633" s="1007"/>
      <c r="I633" s="260"/>
      <c r="J633" s="330" t="str">
        <f>Translations!$B$259</f>
        <v xml:space="preserve"> Ja nav, kāpēc nav?</v>
      </c>
      <c r="K633" s="926"/>
      <c r="L633" s="927"/>
      <c r="M633" s="927"/>
      <c r="N633" s="941"/>
      <c r="W633" s="258" t="b">
        <f>AND(I633&lt;&gt;"",I633=TRUE)</f>
        <v>0</v>
      </c>
    </row>
    <row r="634" spans="2:23" ht="5.0999999999999996" customHeight="1" x14ac:dyDescent="0.2">
      <c r="B634" s="244"/>
      <c r="C634" s="318"/>
      <c r="D634" s="319"/>
      <c r="E634" s="549"/>
      <c r="F634" s="549"/>
      <c r="G634" s="549"/>
      <c r="H634" s="549"/>
      <c r="I634" s="549"/>
      <c r="J634" s="549"/>
      <c r="K634" s="549"/>
      <c r="L634" s="549"/>
      <c r="M634" s="549"/>
      <c r="N634" s="550"/>
      <c r="V634" s="254"/>
      <c r="W634" s="253"/>
    </row>
    <row r="635" spans="2:23" ht="12.75" customHeight="1" x14ac:dyDescent="0.2">
      <c r="B635" s="244"/>
      <c r="C635" s="318"/>
      <c r="D635" s="331"/>
      <c r="E635" s="331"/>
      <c r="F635" s="978" t="str">
        <f>Translations!$B$264</f>
        <v>Sīkākas ziņas par jebkādām atkāpēm no hierarhijas</v>
      </c>
      <c r="G635" s="978"/>
      <c r="H635" s="978"/>
      <c r="I635" s="978"/>
      <c r="J635" s="978"/>
      <c r="K635" s="978"/>
      <c r="L635" s="978"/>
      <c r="M635" s="978"/>
      <c r="N635" s="979"/>
      <c r="V635" s="254"/>
      <c r="W635" s="253"/>
    </row>
    <row r="636" spans="2:23" ht="25.5" customHeight="1" thickBot="1" x14ac:dyDescent="0.25">
      <c r="B636" s="244"/>
      <c r="C636" s="318"/>
      <c r="D636" s="331"/>
      <c r="E636" s="331"/>
      <c r="F636" s="946"/>
      <c r="G636" s="947"/>
      <c r="H636" s="947"/>
      <c r="I636" s="947"/>
      <c r="J636" s="947"/>
      <c r="K636" s="947"/>
      <c r="L636" s="947"/>
      <c r="M636" s="947"/>
      <c r="N636" s="948"/>
      <c r="V636" s="254"/>
      <c r="W636" s="268" t="b">
        <f>W633</f>
        <v>0</v>
      </c>
    </row>
    <row r="637" spans="2:23" ht="5.0999999999999996" customHeight="1" x14ac:dyDescent="0.2">
      <c r="B637" s="244"/>
      <c r="C637" s="318"/>
      <c r="D637" s="322"/>
      <c r="E637" s="319"/>
      <c r="F637" s="319"/>
      <c r="G637" s="319"/>
      <c r="H637" s="319"/>
      <c r="I637" s="319"/>
      <c r="J637" s="319"/>
      <c r="K637" s="319"/>
      <c r="L637" s="319"/>
      <c r="M637" s="319"/>
      <c r="N637" s="320"/>
      <c r="W637" s="254"/>
    </row>
    <row r="638" spans="2:23" ht="5.0999999999999996" customHeight="1" x14ac:dyDescent="0.2">
      <c r="B638" s="244"/>
      <c r="C638" s="315"/>
      <c r="D638" s="328"/>
      <c r="E638" s="316"/>
      <c r="F638" s="316"/>
      <c r="G638" s="316"/>
      <c r="H638" s="316"/>
      <c r="I638" s="316"/>
      <c r="J638" s="316"/>
      <c r="K638" s="316"/>
      <c r="L638" s="316"/>
      <c r="M638" s="316"/>
      <c r="N638" s="317"/>
    </row>
    <row r="639" spans="2:23" ht="12.75" customHeight="1" x14ac:dyDescent="0.2">
      <c r="B639" s="244"/>
      <c r="C639" s="318"/>
      <c r="D639" s="321" t="s">
        <v>322</v>
      </c>
      <c r="E639" s="1017" t="str">
        <f>Translations!$B$354</f>
        <v>Šajā apakšiekārtā importētais un no tās eksportētais izmērāmais siltums</v>
      </c>
      <c r="F639" s="1017"/>
      <c r="G639" s="1017"/>
      <c r="H639" s="1017"/>
      <c r="I639" s="1017"/>
      <c r="J639" s="1017"/>
      <c r="K639" s="1017"/>
      <c r="L639" s="1017"/>
      <c r="M639" s="1017"/>
      <c r="N639" s="1018"/>
      <c r="S639" s="254"/>
      <c r="T639" s="254"/>
    </row>
    <row r="640" spans="2:23" ht="12.75" customHeight="1" x14ac:dyDescent="0.2">
      <c r="B640" s="244"/>
      <c r="C640" s="318"/>
      <c r="D640" s="322" t="s">
        <v>32</v>
      </c>
      <c r="E640" s="980" t="str">
        <f>Translations!$B$357</f>
        <v>Vai šai apakšiekārtai ir relevantas izmērāma siltuma plūsmas?</v>
      </c>
      <c r="F640" s="980"/>
      <c r="G640" s="980"/>
      <c r="H640" s="980"/>
      <c r="I640" s="980"/>
      <c r="J640" s="980"/>
      <c r="K640" s="980"/>
      <c r="L640" s="980"/>
      <c r="M640" s="986"/>
      <c r="N640" s="986"/>
    </row>
    <row r="641" spans="1:23" ht="12.75" customHeight="1" x14ac:dyDescent="0.2">
      <c r="B641" s="244"/>
      <c r="C641" s="318"/>
      <c r="D641" s="322"/>
      <c r="E641" s="319"/>
      <c r="F641" s="319"/>
      <c r="G641" s="319"/>
      <c r="H641" s="319"/>
      <c r="I641" s="319"/>
      <c r="J641" s="921" t="str">
        <f>IF(I513="","",IF(AND(M640&lt;&gt;"",M640=FALSE),HYPERLINK(Q641,EUconst_MsgGoOn),""))</f>
        <v/>
      </c>
      <c r="K641" s="922"/>
      <c r="L641" s="922"/>
      <c r="M641" s="922"/>
      <c r="N641" s="923"/>
      <c r="P641" s="22" t="s">
        <v>172</v>
      </c>
      <c r="Q641" s="371" t="str">
        <f>"#"&amp;ADDRESS(ROW(D681),COLUMN(D681))</f>
        <v>#$D$681</v>
      </c>
    </row>
    <row r="642" spans="1:23" ht="5.0999999999999996" customHeight="1" x14ac:dyDescent="0.2">
      <c r="B642" s="244"/>
      <c r="C642" s="318"/>
      <c r="D642" s="322"/>
      <c r="E642" s="322"/>
      <c r="F642" s="322"/>
      <c r="G642" s="322"/>
      <c r="H642" s="322"/>
      <c r="I642" s="322"/>
      <c r="J642" s="322"/>
      <c r="K642" s="322"/>
      <c r="L642" s="322"/>
      <c r="M642" s="322"/>
      <c r="N642" s="329"/>
      <c r="P642" s="22"/>
    </row>
    <row r="643" spans="1:23" ht="12.75" customHeight="1" x14ac:dyDescent="0.2">
      <c r="B643" s="244"/>
      <c r="C643" s="318"/>
      <c r="D643" s="322" t="s">
        <v>33</v>
      </c>
      <c r="E643" s="980" t="str">
        <f>Translations!$B$249</f>
        <v>Informācija par izmantoto metodiku</v>
      </c>
      <c r="F643" s="980"/>
      <c r="G643" s="980"/>
      <c r="H643" s="980"/>
      <c r="I643" s="980"/>
      <c r="J643" s="980"/>
      <c r="K643" s="980"/>
      <c r="L643" s="980"/>
      <c r="M643" s="980"/>
      <c r="N643" s="981"/>
    </row>
    <row r="644" spans="1:23" ht="25.5" customHeight="1" thickBot="1" x14ac:dyDescent="0.25">
      <c r="B644" s="244"/>
      <c r="C644" s="318"/>
      <c r="D644" s="319"/>
      <c r="E644" s="319"/>
      <c r="F644" s="319"/>
      <c r="G644" s="319"/>
      <c r="H644" s="319"/>
      <c r="I644" s="982" t="str">
        <f>Translations!$B$254</f>
        <v>Datu avots</v>
      </c>
      <c r="J644" s="982"/>
      <c r="K644" s="982" t="str">
        <f>Translations!$B$255</f>
        <v>Cits datu avots (attiecīgā gadījumā)</v>
      </c>
      <c r="L644" s="982"/>
      <c r="M644" s="982" t="str">
        <f>Translations!$B$255</f>
        <v>Cits datu avots (attiecīgā gadījumā)</v>
      </c>
      <c r="N644" s="982"/>
      <c r="W644" s="245" t="s">
        <v>165</v>
      </c>
    </row>
    <row r="645" spans="1:23" ht="12.75" customHeight="1" x14ac:dyDescent="0.2">
      <c r="B645" s="244"/>
      <c r="C645" s="318"/>
      <c r="D645" s="322"/>
      <c r="E645" s="324" t="s">
        <v>302</v>
      </c>
      <c r="F645" s="967" t="str">
        <f>Translations!$B$359</f>
        <v>Importētais izmērāmais siltums</v>
      </c>
      <c r="G645" s="967"/>
      <c r="H645" s="968"/>
      <c r="I645" s="958"/>
      <c r="J645" s="959"/>
      <c r="K645" s="953"/>
      <c r="L645" s="957"/>
      <c r="M645" s="953"/>
      <c r="N645" s="954"/>
      <c r="W645" s="251" t="b">
        <f>AND(M640&lt;&gt;"",M640=FALSE)</f>
        <v>0</v>
      </c>
    </row>
    <row r="646" spans="1:23" ht="12.75" customHeight="1" x14ac:dyDescent="0.2">
      <c r="B646" s="244"/>
      <c r="C646" s="318"/>
      <c r="D646" s="322"/>
      <c r="E646" s="324" t="s">
        <v>303</v>
      </c>
      <c r="F646" s="969" t="str">
        <f>Translations!$B$360</f>
        <v>Izmērāmais siltums no pulpas</v>
      </c>
      <c r="G646" s="969"/>
      <c r="H646" s="970"/>
      <c r="I646" s="971"/>
      <c r="J646" s="972"/>
      <c r="K646" s="973"/>
      <c r="L646" s="974"/>
      <c r="M646" s="973"/>
      <c r="N646" s="975"/>
      <c r="W646" s="252" t="b">
        <f>W645</f>
        <v>0</v>
      </c>
    </row>
    <row r="647" spans="1:23" ht="12.75" customHeight="1" x14ac:dyDescent="0.2">
      <c r="B647" s="244"/>
      <c r="C647" s="318"/>
      <c r="D647" s="322"/>
      <c r="E647" s="324" t="s">
        <v>304</v>
      </c>
      <c r="F647" s="969" t="str">
        <f>Translations!$B$361</f>
        <v>Izmērāmais siltums no slāpekļskābes</v>
      </c>
      <c r="G647" s="969"/>
      <c r="H647" s="970"/>
      <c r="I647" s="971"/>
      <c r="J647" s="972"/>
      <c r="K647" s="973"/>
      <c r="L647" s="974"/>
      <c r="M647" s="973"/>
      <c r="N647" s="975"/>
      <c r="W647" s="252" t="b">
        <f>W646</f>
        <v>0</v>
      </c>
    </row>
    <row r="648" spans="1:23" ht="12.75" customHeight="1" x14ac:dyDescent="0.2">
      <c r="B648" s="244"/>
      <c r="C648" s="318"/>
      <c r="D648" s="322"/>
      <c r="E648" s="324" t="s">
        <v>305</v>
      </c>
      <c r="F648" s="976" t="str">
        <f>Translations!$B$362</f>
        <v>Eksportētais izmērāmais siltums</v>
      </c>
      <c r="G648" s="976"/>
      <c r="H648" s="977"/>
      <c r="I648" s="934"/>
      <c r="J648" s="935"/>
      <c r="K648" s="936"/>
      <c r="L648" s="937"/>
      <c r="M648" s="936"/>
      <c r="N648" s="938"/>
      <c r="W648" s="252" t="b">
        <f>W647</f>
        <v>0</v>
      </c>
    </row>
    <row r="649" spans="1:23" ht="12.75" customHeight="1" x14ac:dyDescent="0.2">
      <c r="B649" s="244"/>
      <c r="C649" s="318"/>
      <c r="D649" s="322"/>
      <c r="E649" s="324" t="s">
        <v>306</v>
      </c>
      <c r="F649" s="984" t="str">
        <f>Translations!$B$274</f>
        <v>Neto izmērāmā siltuma plūsmas</v>
      </c>
      <c r="G649" s="984"/>
      <c r="H649" s="985"/>
      <c r="I649" s="926"/>
      <c r="J649" s="927"/>
      <c r="K649" s="928"/>
      <c r="L649" s="929"/>
      <c r="M649" s="928"/>
      <c r="N649" s="945"/>
      <c r="W649" s="252" t="b">
        <f>W648</f>
        <v>0</v>
      </c>
    </row>
    <row r="650" spans="1:23" ht="5.0999999999999996" customHeight="1" x14ac:dyDescent="0.2">
      <c r="B650" s="244"/>
      <c r="C650" s="318"/>
      <c r="D650" s="322"/>
      <c r="E650" s="319"/>
      <c r="F650" s="319"/>
      <c r="G650" s="319"/>
      <c r="H650" s="319"/>
      <c r="I650" s="319"/>
      <c r="J650" s="319"/>
      <c r="K650" s="319"/>
      <c r="L650" s="319"/>
      <c r="M650" s="319"/>
      <c r="N650" s="320"/>
      <c r="W650" s="253"/>
    </row>
    <row r="651" spans="1:23" ht="12.75" customHeight="1" x14ac:dyDescent="0.2">
      <c r="B651" s="244"/>
      <c r="C651" s="318"/>
      <c r="D651" s="322"/>
      <c r="E651" s="324" t="s">
        <v>306</v>
      </c>
      <c r="F651" s="978" t="str">
        <f>Translations!$B$257</f>
        <v>Izmantotās metodikas apraksts</v>
      </c>
      <c r="G651" s="978"/>
      <c r="H651" s="978"/>
      <c r="I651" s="978"/>
      <c r="J651" s="978"/>
      <c r="K651" s="978"/>
      <c r="L651" s="978"/>
      <c r="M651" s="978"/>
      <c r="N651" s="979"/>
      <c r="W651" s="253"/>
    </row>
    <row r="652" spans="1:23" ht="5.0999999999999996" customHeight="1" x14ac:dyDescent="0.2">
      <c r="B652" s="244"/>
      <c r="C652" s="318"/>
      <c r="D652" s="319"/>
      <c r="E652" s="323"/>
      <c r="F652" s="213"/>
      <c r="G652" s="553"/>
      <c r="H652" s="553"/>
      <c r="I652" s="553"/>
      <c r="J652" s="553"/>
      <c r="K652" s="553"/>
      <c r="L652" s="553"/>
      <c r="M652" s="553"/>
      <c r="N652" s="554"/>
      <c r="W652" s="253"/>
    </row>
    <row r="653" spans="1:23" ht="12.75" customHeight="1" x14ac:dyDescent="0.2">
      <c r="B653" s="244"/>
      <c r="C653" s="318"/>
      <c r="D653" s="322"/>
      <c r="E653" s="324"/>
      <c r="F653" s="987" t="str">
        <f>IF(I513&lt;&gt;"",HYPERLINK("#" &amp; Q653,EUConst_MsgDescription),"")</f>
        <v/>
      </c>
      <c r="G653" s="961"/>
      <c r="H653" s="961"/>
      <c r="I653" s="961"/>
      <c r="J653" s="961"/>
      <c r="K653" s="961"/>
      <c r="L653" s="961"/>
      <c r="M653" s="961"/>
      <c r="N653" s="962"/>
      <c r="P653" s="22" t="s">
        <v>172</v>
      </c>
      <c r="Q653" s="371" t="str">
        <f>"#"&amp;ADDRESS(ROW($C$10),COLUMN($C$10))</f>
        <v>#$C$10</v>
      </c>
      <c r="W653" s="253"/>
    </row>
    <row r="654" spans="1:23" ht="5.0999999999999996" customHeight="1" x14ac:dyDescent="0.2">
      <c r="C654" s="318"/>
      <c r="D654" s="322"/>
      <c r="E654" s="325"/>
      <c r="F654" s="988"/>
      <c r="G654" s="988"/>
      <c r="H654" s="988"/>
      <c r="I654" s="988"/>
      <c r="J654" s="988"/>
      <c r="K654" s="988"/>
      <c r="L654" s="988"/>
      <c r="M654" s="988"/>
      <c r="N654" s="989"/>
      <c r="W654" s="253"/>
    </row>
    <row r="655" spans="1:23" s="249" customFormat="1" ht="50.1" customHeight="1" x14ac:dyDescent="0.2">
      <c r="A655" s="254"/>
      <c r="B655" s="12"/>
      <c r="C655" s="318"/>
      <c r="D655" s="325"/>
      <c r="E655" s="325"/>
      <c r="F655" s="946"/>
      <c r="G655" s="947"/>
      <c r="H655" s="947"/>
      <c r="I655" s="947"/>
      <c r="J655" s="947"/>
      <c r="K655" s="947"/>
      <c r="L655" s="947"/>
      <c r="M655" s="947"/>
      <c r="N655" s="948"/>
      <c r="O655" s="36"/>
      <c r="P655" s="254"/>
      <c r="Q655" s="254"/>
      <c r="R655" s="254"/>
      <c r="S655" s="245"/>
      <c r="T655" s="245"/>
      <c r="U655" s="254"/>
      <c r="V655" s="254"/>
      <c r="W655" s="255" t="b">
        <f>W649</f>
        <v>0</v>
      </c>
    </row>
    <row r="656" spans="1:23" ht="5.0999999999999996" customHeight="1" x14ac:dyDescent="0.2">
      <c r="C656" s="318"/>
      <c r="D656" s="322"/>
      <c r="E656" s="319"/>
      <c r="F656" s="319"/>
      <c r="G656" s="319"/>
      <c r="H656" s="319"/>
      <c r="I656" s="319"/>
      <c r="J656" s="319"/>
      <c r="K656" s="319"/>
      <c r="L656" s="319"/>
      <c r="M656" s="319"/>
      <c r="N656" s="320"/>
      <c r="W656" s="253"/>
    </row>
    <row r="657" spans="1:23" ht="12.75" customHeight="1" x14ac:dyDescent="0.2">
      <c r="C657" s="318"/>
      <c r="D657" s="322"/>
      <c r="E657" s="324"/>
      <c r="F657" s="990" t="str">
        <f>Translations!$B$210</f>
        <v>Atsauce uz ārējām datnēm (attiecīgā gadījumā)</v>
      </c>
      <c r="G657" s="990"/>
      <c r="H657" s="990"/>
      <c r="I657" s="990"/>
      <c r="J657" s="990"/>
      <c r="K657" s="900"/>
      <c r="L657" s="900"/>
      <c r="M657" s="900"/>
      <c r="N657" s="900"/>
      <c r="W657" s="255" t="b">
        <f>W655</f>
        <v>0</v>
      </c>
    </row>
    <row r="658" spans="1:23" ht="5.0999999999999996" customHeight="1" x14ac:dyDescent="0.2">
      <c r="C658" s="318"/>
      <c r="D658" s="322"/>
      <c r="E658" s="319"/>
      <c r="F658" s="319"/>
      <c r="G658" s="319"/>
      <c r="H658" s="319"/>
      <c r="I658" s="319"/>
      <c r="J658" s="319"/>
      <c r="K658" s="319"/>
      <c r="L658" s="319"/>
      <c r="M658" s="319"/>
      <c r="N658" s="320"/>
      <c r="V658" s="254"/>
      <c r="W658" s="253"/>
    </row>
    <row r="659" spans="1:23" ht="12.75" customHeight="1" x14ac:dyDescent="0.2">
      <c r="C659" s="318"/>
      <c r="D659" s="322" t="s">
        <v>34</v>
      </c>
      <c r="E659" s="1006" t="str">
        <f>Translations!$B$258</f>
        <v>Vai ir ievērota hierarhiskā kārtība?</v>
      </c>
      <c r="F659" s="1006"/>
      <c r="G659" s="1006"/>
      <c r="H659" s="1007"/>
      <c r="I659" s="260"/>
      <c r="J659" s="330" t="str">
        <f>Translations!$B$259</f>
        <v xml:space="preserve"> Ja nav, kāpēc nav?</v>
      </c>
      <c r="K659" s="926"/>
      <c r="L659" s="927"/>
      <c r="M659" s="927"/>
      <c r="N659" s="941"/>
      <c r="V659" s="257" t="b">
        <f>W657</f>
        <v>0</v>
      </c>
      <c r="W659" s="258" t="b">
        <f>OR(W655,AND(I659&lt;&gt;"",I659=TRUE))</f>
        <v>0</v>
      </c>
    </row>
    <row r="660" spans="1:23" ht="5.0999999999999996" customHeight="1" x14ac:dyDescent="0.2">
      <c r="C660" s="318"/>
      <c r="D660" s="319"/>
      <c r="E660" s="549"/>
      <c r="F660" s="549"/>
      <c r="G660" s="549"/>
      <c r="H660" s="549"/>
      <c r="I660" s="549"/>
      <c r="J660" s="549"/>
      <c r="K660" s="549"/>
      <c r="L660" s="549"/>
      <c r="M660" s="549"/>
      <c r="N660" s="550"/>
      <c r="V660" s="254"/>
      <c r="W660" s="253"/>
    </row>
    <row r="661" spans="1:23" ht="12.75" customHeight="1" x14ac:dyDescent="0.2">
      <c r="C661" s="318"/>
      <c r="D661" s="331"/>
      <c r="E661" s="331"/>
      <c r="F661" s="978" t="str">
        <f>Translations!$B$264</f>
        <v>Sīkākas ziņas par jebkādām atkāpēm no hierarhijas</v>
      </c>
      <c r="G661" s="978"/>
      <c r="H661" s="978"/>
      <c r="I661" s="978"/>
      <c r="J661" s="978"/>
      <c r="K661" s="978"/>
      <c r="L661" s="978"/>
      <c r="M661" s="978"/>
      <c r="N661" s="979"/>
      <c r="V661" s="254"/>
      <c r="W661" s="253"/>
    </row>
    <row r="662" spans="1:23" ht="25.5" customHeight="1" x14ac:dyDescent="0.2">
      <c r="C662" s="318"/>
      <c r="D662" s="331"/>
      <c r="E662" s="331"/>
      <c r="F662" s="946"/>
      <c r="G662" s="947"/>
      <c r="H662" s="947"/>
      <c r="I662" s="947"/>
      <c r="J662" s="947"/>
      <c r="K662" s="947"/>
      <c r="L662" s="947"/>
      <c r="M662" s="947"/>
      <c r="N662" s="948"/>
      <c r="V662" s="254"/>
      <c r="W662" s="255" t="b">
        <f>W659</f>
        <v>0</v>
      </c>
    </row>
    <row r="663" spans="1:23" ht="5.0999999999999996" customHeight="1" x14ac:dyDescent="0.2">
      <c r="C663" s="318"/>
      <c r="D663" s="319"/>
      <c r="E663" s="549"/>
      <c r="F663" s="549"/>
      <c r="G663" s="549"/>
      <c r="H663" s="549"/>
      <c r="I663" s="549"/>
      <c r="J663" s="549"/>
      <c r="K663" s="549"/>
      <c r="L663" s="549"/>
      <c r="M663" s="549"/>
      <c r="N663" s="550"/>
      <c r="V663" s="254"/>
      <c r="W663" s="253"/>
    </row>
    <row r="664" spans="1:23" ht="12.75" customHeight="1" x14ac:dyDescent="0.2">
      <c r="C664" s="318"/>
      <c r="D664" s="322" t="s">
        <v>35</v>
      </c>
      <c r="E664" s="980" t="str">
        <f>Translations!$B$363</f>
        <v>Relevanto attiecināmo emisijas faktoru noteikšanas metodikas apraksts saskaņā ar FAR VII pielikuma 10.1.2. un 10.1.3. iedaļu.</v>
      </c>
      <c r="F664" s="980"/>
      <c r="G664" s="980"/>
      <c r="H664" s="980"/>
      <c r="I664" s="980"/>
      <c r="J664" s="980"/>
      <c r="K664" s="980"/>
      <c r="L664" s="980"/>
      <c r="M664" s="980"/>
      <c r="N664" s="981"/>
      <c r="V664" s="254"/>
      <c r="W664" s="253"/>
    </row>
    <row r="665" spans="1:23" ht="5.0999999999999996" customHeight="1" x14ac:dyDescent="0.2">
      <c r="C665" s="318"/>
      <c r="D665" s="319"/>
      <c r="E665" s="323"/>
      <c r="F665" s="213"/>
      <c r="G665" s="553"/>
      <c r="H665" s="553"/>
      <c r="I665" s="553"/>
      <c r="J665" s="553"/>
      <c r="K665" s="553"/>
      <c r="L665" s="553"/>
      <c r="M665" s="553"/>
      <c r="N665" s="554"/>
      <c r="W665" s="253"/>
    </row>
    <row r="666" spans="1:23" ht="12.75" customHeight="1" x14ac:dyDescent="0.2">
      <c r="C666" s="318"/>
      <c r="D666" s="322"/>
      <c r="E666" s="324"/>
      <c r="F666" s="987" t="str">
        <f>IF(I513&lt;&gt;"",HYPERLINK("#" &amp; Q666,EUConst_MsgDescription),"")</f>
        <v/>
      </c>
      <c r="G666" s="961"/>
      <c r="H666" s="961"/>
      <c r="I666" s="961"/>
      <c r="J666" s="961"/>
      <c r="K666" s="961"/>
      <c r="L666" s="961"/>
      <c r="M666" s="961"/>
      <c r="N666" s="962"/>
      <c r="P666" s="22" t="s">
        <v>172</v>
      </c>
      <c r="Q666" s="371" t="str">
        <f>"#"&amp;ADDRESS(ROW($C$10),COLUMN($C$10))</f>
        <v>#$C$10</v>
      </c>
      <c r="W666" s="253"/>
    </row>
    <row r="667" spans="1:23" ht="5.0999999999999996" customHeight="1" x14ac:dyDescent="0.2">
      <c r="C667" s="318"/>
      <c r="D667" s="322"/>
      <c r="E667" s="325"/>
      <c r="F667" s="988"/>
      <c r="G667" s="988"/>
      <c r="H667" s="988"/>
      <c r="I667" s="988"/>
      <c r="J667" s="988"/>
      <c r="K667" s="988"/>
      <c r="L667" s="988"/>
      <c r="M667" s="988"/>
      <c r="N667" s="989"/>
      <c r="W667" s="253"/>
    </row>
    <row r="668" spans="1:23" s="249" customFormat="1" ht="50.1" customHeight="1" x14ac:dyDescent="0.2">
      <c r="A668" s="254"/>
      <c r="B668" s="12"/>
      <c r="C668" s="318"/>
      <c r="D668" s="331"/>
      <c r="E668" s="332"/>
      <c r="F668" s="946"/>
      <c r="G668" s="947"/>
      <c r="H668" s="947"/>
      <c r="I668" s="947"/>
      <c r="J668" s="947"/>
      <c r="K668" s="947"/>
      <c r="L668" s="947"/>
      <c r="M668" s="947"/>
      <c r="N668" s="948"/>
      <c r="O668" s="36"/>
      <c r="P668" s="269"/>
      <c r="Q668" s="245"/>
      <c r="R668" s="254"/>
      <c r="S668" s="245"/>
      <c r="T668" s="245"/>
      <c r="U668" s="254"/>
      <c r="V668" s="254"/>
      <c r="W668" s="255" t="b">
        <f>W657</f>
        <v>0</v>
      </c>
    </row>
    <row r="669" spans="1:23" ht="5.0999999999999996" customHeight="1" x14ac:dyDescent="0.2">
      <c r="C669" s="318"/>
      <c r="D669" s="322"/>
      <c r="E669" s="319"/>
      <c r="F669" s="319"/>
      <c r="G669" s="319"/>
      <c r="H669" s="319"/>
      <c r="I669" s="319"/>
      <c r="J669" s="319"/>
      <c r="K669" s="319"/>
      <c r="L669" s="319"/>
      <c r="M669" s="319"/>
      <c r="N669" s="320"/>
      <c r="W669" s="253"/>
    </row>
    <row r="670" spans="1:23" ht="12.75" customHeight="1" x14ac:dyDescent="0.2">
      <c r="C670" s="318"/>
      <c r="D670" s="322"/>
      <c r="E670" s="324"/>
      <c r="F670" s="990" t="str">
        <f>Translations!$B$210</f>
        <v>Atsauce uz ārējām datnēm (attiecīgā gadījumā)</v>
      </c>
      <c r="G670" s="990"/>
      <c r="H670" s="990"/>
      <c r="I670" s="990"/>
      <c r="J670" s="990"/>
      <c r="K670" s="900"/>
      <c r="L670" s="900"/>
      <c r="M670" s="900"/>
      <c r="N670" s="900"/>
      <c r="W670" s="255" t="b">
        <f>W668</f>
        <v>0</v>
      </c>
    </row>
    <row r="671" spans="1:23" ht="5.0999999999999996" customHeight="1" x14ac:dyDescent="0.2">
      <c r="C671" s="318"/>
      <c r="D671" s="319"/>
      <c r="E671" s="549"/>
      <c r="F671" s="549"/>
      <c r="G671" s="549"/>
      <c r="H671" s="549"/>
      <c r="I671" s="549"/>
      <c r="J671" s="549"/>
      <c r="K671" s="549"/>
      <c r="L671" s="549"/>
      <c r="M671" s="549"/>
      <c r="N671" s="550"/>
      <c r="R671" s="254"/>
      <c r="V671" s="254"/>
      <c r="W671" s="253"/>
    </row>
    <row r="672" spans="1:23" ht="12.75" customHeight="1" x14ac:dyDescent="0.2">
      <c r="C672" s="318"/>
      <c r="D672" s="322" t="s">
        <v>36</v>
      </c>
      <c r="E672" s="980" t="str">
        <f>Translations!$B$366</f>
        <v>Vai ir relevantas no pulpu ražojošām apakšiekārtām importētas izmērāma siltuma plūsmas?</v>
      </c>
      <c r="F672" s="980"/>
      <c r="G672" s="980"/>
      <c r="H672" s="980"/>
      <c r="I672" s="980"/>
      <c r="J672" s="980"/>
      <c r="K672" s="980"/>
      <c r="L672" s="980"/>
      <c r="M672" s="986"/>
      <c r="N672" s="986"/>
      <c r="R672" s="254"/>
      <c r="V672" s="254"/>
      <c r="W672" s="255" t="b">
        <f>W670</f>
        <v>0</v>
      </c>
    </row>
    <row r="673" spans="2:23" ht="5.0999999999999996" customHeight="1" x14ac:dyDescent="0.2">
      <c r="C673" s="318"/>
      <c r="D673" s="319"/>
      <c r="E673" s="549"/>
      <c r="F673" s="549"/>
      <c r="G673" s="549"/>
      <c r="H673" s="549"/>
      <c r="I673" s="549"/>
      <c r="J673" s="549"/>
      <c r="K673" s="549"/>
      <c r="L673" s="549"/>
      <c r="M673" s="549"/>
      <c r="N673" s="550"/>
      <c r="R673" s="254"/>
      <c r="V673" s="254"/>
      <c r="W673" s="253"/>
    </row>
    <row r="674" spans="2:23" ht="12.75" customHeight="1" x14ac:dyDescent="0.2">
      <c r="C674" s="318"/>
      <c r="D674" s="319"/>
      <c r="E674" s="319"/>
      <c r="F674" s="978" t="str">
        <f>Translations!$B$257</f>
        <v>Izmantotās metodikas apraksts</v>
      </c>
      <c r="G674" s="978"/>
      <c r="H674" s="978"/>
      <c r="I674" s="978"/>
      <c r="J674" s="978"/>
      <c r="K674" s="978"/>
      <c r="L674" s="978"/>
      <c r="M674" s="978"/>
      <c r="N674" s="979"/>
      <c r="R674" s="254"/>
      <c r="V674" s="254"/>
      <c r="W674" s="253"/>
    </row>
    <row r="675" spans="2:23" ht="5.0999999999999996" customHeight="1" x14ac:dyDescent="0.2">
      <c r="C675" s="318"/>
      <c r="D675" s="319"/>
      <c r="E675" s="549"/>
      <c r="F675" s="549"/>
      <c r="G675" s="549"/>
      <c r="H675" s="549"/>
      <c r="I675" s="549"/>
      <c r="J675" s="549"/>
      <c r="K675" s="549"/>
      <c r="L675" s="549"/>
      <c r="M675" s="549"/>
      <c r="N675" s="550"/>
      <c r="R675" s="254"/>
      <c r="V675" s="254"/>
      <c r="W675" s="253"/>
    </row>
    <row r="676" spans="2:23" ht="12.75" customHeight="1" x14ac:dyDescent="0.2">
      <c r="C676" s="318"/>
      <c r="D676" s="322"/>
      <c r="E676" s="324"/>
      <c r="F676" s="987" t="str">
        <f>IF(I513&lt;&gt;"",HYPERLINK("#" &amp; Q676,EUConst_MsgDescription),"")</f>
        <v/>
      </c>
      <c r="G676" s="961"/>
      <c r="H676" s="961"/>
      <c r="I676" s="961"/>
      <c r="J676" s="961"/>
      <c r="K676" s="961"/>
      <c r="L676" s="961"/>
      <c r="M676" s="961"/>
      <c r="N676" s="962"/>
      <c r="P676" s="22" t="s">
        <v>172</v>
      </c>
      <c r="Q676" s="371" t="str">
        <f>"#"&amp;ADDRESS(ROW($C$10),COLUMN($C$10))</f>
        <v>#$C$10</v>
      </c>
      <c r="W676" s="253"/>
    </row>
    <row r="677" spans="2:23" ht="5.0999999999999996" customHeight="1" x14ac:dyDescent="0.2">
      <c r="C677" s="318"/>
      <c r="D677" s="322"/>
      <c r="E677" s="325"/>
      <c r="F677" s="988"/>
      <c r="G677" s="988"/>
      <c r="H677" s="988"/>
      <c r="I677" s="988"/>
      <c r="J677" s="988"/>
      <c r="K677" s="988"/>
      <c r="L677" s="988"/>
      <c r="M677" s="988"/>
      <c r="N677" s="989"/>
      <c r="W677" s="253"/>
    </row>
    <row r="678" spans="2:23" ht="50.1" customHeight="1" thickBot="1" x14ac:dyDescent="0.25">
      <c r="C678" s="318"/>
      <c r="D678" s="319"/>
      <c r="E678" s="319"/>
      <c r="F678" s="946"/>
      <c r="G678" s="947"/>
      <c r="H678" s="947"/>
      <c r="I678" s="947"/>
      <c r="J678" s="947"/>
      <c r="K678" s="947"/>
      <c r="L678" s="947"/>
      <c r="M678" s="947"/>
      <c r="N678" s="948"/>
      <c r="R678" s="254"/>
      <c r="V678" s="254"/>
      <c r="W678" s="270" t="b">
        <f>OR(W672,AND(M672&lt;&gt;"",M672=FALSE))</f>
        <v>0</v>
      </c>
    </row>
    <row r="679" spans="2:23" ht="5.0999999999999996" customHeight="1" x14ac:dyDescent="0.2">
      <c r="C679" s="318"/>
      <c r="D679" s="322"/>
      <c r="E679" s="319"/>
      <c r="F679" s="319"/>
      <c r="G679" s="319"/>
      <c r="H679" s="319"/>
      <c r="I679" s="319"/>
      <c r="J679" s="319"/>
      <c r="K679" s="319"/>
      <c r="L679" s="319"/>
      <c r="M679" s="319"/>
      <c r="N679" s="320"/>
    </row>
    <row r="680" spans="2:23" ht="5.0999999999999996" customHeight="1" x14ac:dyDescent="0.2">
      <c r="B680" s="244"/>
      <c r="C680" s="315"/>
      <c r="D680" s="328"/>
      <c r="E680" s="316"/>
      <c r="F680" s="316"/>
      <c r="G680" s="316"/>
      <c r="H680" s="316"/>
      <c r="I680" s="316"/>
      <c r="J680" s="316"/>
      <c r="K680" s="316"/>
      <c r="L680" s="316"/>
      <c r="M680" s="316"/>
      <c r="N680" s="317"/>
    </row>
    <row r="681" spans="2:23" ht="12.75" customHeight="1" x14ac:dyDescent="0.2">
      <c r="B681" s="244"/>
      <c r="C681" s="318"/>
      <c r="D681" s="321" t="s">
        <v>323</v>
      </c>
      <c r="E681" s="1017" t="str">
        <f>Translations!$B$367</f>
        <v>Šīs apakšiekārtas atlikumgāzu bilance</v>
      </c>
      <c r="F681" s="1017"/>
      <c r="G681" s="1017"/>
      <c r="H681" s="1017"/>
      <c r="I681" s="1017"/>
      <c r="J681" s="1017"/>
      <c r="K681" s="1017"/>
      <c r="L681" s="1017"/>
      <c r="M681" s="1017"/>
      <c r="N681" s="1018"/>
    </row>
    <row r="682" spans="2:23" ht="12.75" customHeight="1" x14ac:dyDescent="0.2">
      <c r="B682" s="244"/>
      <c r="C682" s="318"/>
      <c r="D682" s="322" t="s">
        <v>32</v>
      </c>
      <c r="E682" s="980" t="str">
        <f>Translations!$B$370</f>
        <v>Vai atlikumgāzes ir šai apakšiekārtai relevantas?</v>
      </c>
      <c r="F682" s="980"/>
      <c r="G682" s="980"/>
      <c r="H682" s="980"/>
      <c r="I682" s="980"/>
      <c r="J682" s="980"/>
      <c r="K682" s="980"/>
      <c r="L682" s="980"/>
      <c r="M682" s="986"/>
      <c r="N682" s="986"/>
    </row>
    <row r="683" spans="2:23" ht="12.75" customHeight="1" x14ac:dyDescent="0.2">
      <c r="B683" s="244"/>
      <c r="C683" s="318"/>
      <c r="D683" s="322"/>
      <c r="E683" s="319"/>
      <c r="F683" s="319"/>
      <c r="G683" s="319"/>
      <c r="H683" s="319"/>
      <c r="I683" s="319"/>
      <c r="J683" s="921" t="str">
        <f>IF(I513="","",IF(AND(M682&lt;&gt;"",M682=FALSE),HYPERLINK(Q683,EUconst_MsgGoOn),""))</f>
        <v/>
      </c>
      <c r="K683" s="922"/>
      <c r="L683" s="922"/>
      <c r="M683" s="922"/>
      <c r="N683" s="923"/>
      <c r="P683" s="22" t="s">
        <v>172</v>
      </c>
      <c r="Q683" s="371" t="str">
        <f>"#JUMP_F"&amp;P513+1</f>
        <v>#JUMP_F2</v>
      </c>
    </row>
    <row r="684" spans="2:23" ht="5.0999999999999996" customHeight="1" x14ac:dyDescent="0.2">
      <c r="B684" s="244"/>
      <c r="C684" s="318"/>
      <c r="D684" s="322"/>
      <c r="E684" s="319"/>
      <c r="F684" s="319"/>
      <c r="G684" s="319"/>
      <c r="H684" s="319"/>
      <c r="I684" s="319"/>
      <c r="J684" s="319"/>
      <c r="K684" s="319"/>
      <c r="L684" s="319"/>
      <c r="M684" s="319"/>
      <c r="N684" s="320"/>
    </row>
    <row r="685" spans="2:23" ht="12.75" customHeight="1" x14ac:dyDescent="0.2">
      <c r="B685" s="244"/>
      <c r="C685" s="318"/>
      <c r="D685" s="322" t="s">
        <v>33</v>
      </c>
      <c r="E685" s="980" t="str">
        <f>Translations!$B$249</f>
        <v>Informācija par izmantoto metodiku</v>
      </c>
      <c r="F685" s="980"/>
      <c r="G685" s="980"/>
      <c r="H685" s="980"/>
      <c r="I685" s="980"/>
      <c r="J685" s="980"/>
      <c r="K685" s="980"/>
      <c r="L685" s="980"/>
      <c r="M685" s="980"/>
      <c r="N685" s="981"/>
    </row>
    <row r="686" spans="2:23" ht="25.5" customHeight="1" thickBot="1" x14ac:dyDescent="0.25">
      <c r="B686" s="244"/>
      <c r="C686" s="318"/>
      <c r="D686" s="319"/>
      <c r="E686" s="319"/>
      <c r="F686" s="336"/>
      <c r="G686" s="319"/>
      <c r="H686" s="319"/>
      <c r="I686" s="982" t="str">
        <f>Translations!$B$254</f>
        <v>Datu avots</v>
      </c>
      <c r="J686" s="982"/>
      <c r="K686" s="982" t="str">
        <f>Translations!$B$255</f>
        <v>Cits datu avots (attiecīgā gadījumā)</v>
      </c>
      <c r="L686" s="982"/>
      <c r="M686" s="982" t="str">
        <f>Translations!$B$255</f>
        <v>Cits datu avots (attiecīgā gadījumā)</v>
      </c>
      <c r="N686" s="982"/>
      <c r="W686" s="245" t="s">
        <v>165</v>
      </c>
    </row>
    <row r="687" spans="2:23" ht="12.75" customHeight="1" x14ac:dyDescent="0.2">
      <c r="B687" s="244"/>
      <c r="C687" s="318"/>
      <c r="D687" s="322"/>
      <c r="E687" s="324" t="s">
        <v>302</v>
      </c>
      <c r="F687" s="967" t="str">
        <f>Translations!$B$374</f>
        <v>Radušās atlikumgāzes</v>
      </c>
      <c r="G687" s="967"/>
      <c r="H687" s="968"/>
      <c r="I687" s="958"/>
      <c r="J687" s="959"/>
      <c r="K687" s="953"/>
      <c r="L687" s="957"/>
      <c r="M687" s="953"/>
      <c r="N687" s="954"/>
      <c r="W687" s="251" t="b">
        <f>AND(M682&lt;&gt;"",M682=FALSE)</f>
        <v>0</v>
      </c>
    </row>
    <row r="688" spans="2:23" ht="12.75" customHeight="1" x14ac:dyDescent="0.2">
      <c r="B688" s="244"/>
      <c r="C688" s="318"/>
      <c r="D688" s="322"/>
      <c r="E688" s="324" t="s">
        <v>303</v>
      </c>
      <c r="F688" s="969" t="str">
        <f>Translations!$B$256</f>
        <v>Enerģētiskais saturs</v>
      </c>
      <c r="G688" s="969"/>
      <c r="H688" s="970"/>
      <c r="I688" s="971"/>
      <c r="J688" s="972"/>
      <c r="K688" s="973"/>
      <c r="L688" s="974"/>
      <c r="M688" s="973"/>
      <c r="N688" s="975"/>
      <c r="W688" s="252" t="b">
        <f>W687</f>
        <v>0</v>
      </c>
    </row>
    <row r="689" spans="2:23" ht="12.75" customHeight="1" x14ac:dyDescent="0.2">
      <c r="B689" s="244"/>
      <c r="C689" s="318"/>
      <c r="D689" s="322"/>
      <c r="E689" s="324" t="s">
        <v>304</v>
      </c>
      <c r="F689" s="976" t="str">
        <f>Translations!$B$375</f>
        <v>Emisijas faktors</v>
      </c>
      <c r="G689" s="976"/>
      <c r="H689" s="977"/>
      <c r="I689" s="934"/>
      <c r="J689" s="935"/>
      <c r="K689" s="936"/>
      <c r="L689" s="937"/>
      <c r="M689" s="936"/>
      <c r="N689" s="938"/>
      <c r="W689" s="252" t="b">
        <f>W688</f>
        <v>0</v>
      </c>
    </row>
    <row r="690" spans="2:23" ht="12.75" customHeight="1" x14ac:dyDescent="0.2">
      <c r="B690" s="244"/>
      <c r="C690" s="318"/>
      <c r="D690" s="322"/>
      <c r="E690" s="324" t="s">
        <v>305</v>
      </c>
      <c r="F690" s="967" t="str">
        <f>Translations!$B$376</f>
        <v>Patērētās atlikumgāzes</v>
      </c>
      <c r="G690" s="967"/>
      <c r="H690" s="968"/>
      <c r="I690" s="958"/>
      <c r="J690" s="959"/>
      <c r="K690" s="953"/>
      <c r="L690" s="957"/>
      <c r="M690" s="953"/>
      <c r="N690" s="954"/>
      <c r="W690" s="252" t="b">
        <f t="shared" ref="W690:W701" si="2">W689</f>
        <v>0</v>
      </c>
    </row>
    <row r="691" spans="2:23" ht="12.75" customHeight="1" x14ac:dyDescent="0.2">
      <c r="B691" s="244"/>
      <c r="C691" s="318"/>
      <c r="D691" s="322"/>
      <c r="E691" s="324" t="s">
        <v>306</v>
      </c>
      <c r="F691" s="969" t="str">
        <f>Translations!$B$256</f>
        <v>Enerģētiskais saturs</v>
      </c>
      <c r="G691" s="969"/>
      <c r="H691" s="970"/>
      <c r="I691" s="971"/>
      <c r="J691" s="972"/>
      <c r="K691" s="973"/>
      <c r="L691" s="974"/>
      <c r="M691" s="973"/>
      <c r="N691" s="975"/>
      <c r="W691" s="252" t="b">
        <f t="shared" si="2"/>
        <v>0</v>
      </c>
    </row>
    <row r="692" spans="2:23" ht="12.75" customHeight="1" x14ac:dyDescent="0.2">
      <c r="B692" s="244"/>
      <c r="C692" s="318"/>
      <c r="D692" s="322"/>
      <c r="E692" s="324" t="s">
        <v>307</v>
      </c>
      <c r="F692" s="976" t="str">
        <f>Translations!$B$375</f>
        <v>Emisijas faktors</v>
      </c>
      <c r="G692" s="976"/>
      <c r="H692" s="977"/>
      <c r="I692" s="934"/>
      <c r="J692" s="935"/>
      <c r="K692" s="936"/>
      <c r="L692" s="937"/>
      <c r="M692" s="936"/>
      <c r="N692" s="938"/>
      <c r="W692" s="252" t="b">
        <f t="shared" si="2"/>
        <v>0</v>
      </c>
    </row>
    <row r="693" spans="2:23" ht="12.75" customHeight="1" x14ac:dyDescent="0.2">
      <c r="B693" s="244"/>
      <c r="C693" s="318"/>
      <c r="D693" s="322"/>
      <c r="E693" s="324" t="s">
        <v>308</v>
      </c>
      <c r="F693" s="967" t="str">
        <f>Translations!$B$377</f>
        <v>Lāpā sadedzinātās atlikumgāzes (ne drošības apsvērumu dēļ)</v>
      </c>
      <c r="G693" s="967"/>
      <c r="H693" s="968"/>
      <c r="I693" s="958"/>
      <c r="J693" s="959"/>
      <c r="K693" s="953"/>
      <c r="L693" s="957"/>
      <c r="M693" s="953"/>
      <c r="N693" s="954"/>
      <c r="W693" s="252" t="b">
        <f t="shared" si="2"/>
        <v>0</v>
      </c>
    </row>
    <row r="694" spans="2:23" ht="12.75" customHeight="1" x14ac:dyDescent="0.2">
      <c r="B694" s="244"/>
      <c r="C694" s="318"/>
      <c r="D694" s="322"/>
      <c r="E694" s="324" t="s">
        <v>309</v>
      </c>
      <c r="F694" s="969" t="str">
        <f>Translations!$B$256</f>
        <v>Enerģētiskais saturs</v>
      </c>
      <c r="G694" s="969"/>
      <c r="H694" s="970"/>
      <c r="I694" s="971"/>
      <c r="J694" s="972"/>
      <c r="K694" s="973"/>
      <c r="L694" s="974"/>
      <c r="M694" s="973"/>
      <c r="N694" s="975"/>
      <c r="W694" s="252" t="b">
        <f t="shared" si="2"/>
        <v>0</v>
      </c>
    </row>
    <row r="695" spans="2:23" ht="12.75" customHeight="1" x14ac:dyDescent="0.2">
      <c r="B695" s="244"/>
      <c r="C695" s="318"/>
      <c r="D695" s="322"/>
      <c r="E695" s="324" t="s">
        <v>310</v>
      </c>
      <c r="F695" s="976" t="str">
        <f>Translations!$B$375</f>
        <v>Emisijas faktors</v>
      </c>
      <c r="G695" s="976"/>
      <c r="H695" s="977"/>
      <c r="I695" s="934"/>
      <c r="J695" s="935"/>
      <c r="K695" s="936"/>
      <c r="L695" s="937"/>
      <c r="M695" s="936"/>
      <c r="N695" s="938"/>
      <c r="W695" s="252" t="b">
        <f t="shared" si="2"/>
        <v>0</v>
      </c>
    </row>
    <row r="696" spans="2:23" ht="12.75" customHeight="1" x14ac:dyDescent="0.2">
      <c r="B696" s="244"/>
      <c r="C696" s="318"/>
      <c r="D696" s="322"/>
      <c r="E696" s="324" t="s">
        <v>311</v>
      </c>
      <c r="F696" s="967" t="str">
        <f>Translations!$B$378</f>
        <v>Importētās atlikumgāzes</v>
      </c>
      <c r="G696" s="967"/>
      <c r="H696" s="968"/>
      <c r="I696" s="958"/>
      <c r="J696" s="959"/>
      <c r="K696" s="953"/>
      <c r="L696" s="957"/>
      <c r="M696" s="953"/>
      <c r="N696" s="954"/>
      <c r="W696" s="252" t="b">
        <f t="shared" si="2"/>
        <v>0</v>
      </c>
    </row>
    <row r="697" spans="2:23" ht="12.75" customHeight="1" x14ac:dyDescent="0.2">
      <c r="B697" s="244"/>
      <c r="C697" s="318"/>
      <c r="D697" s="322"/>
      <c r="E697" s="324" t="s">
        <v>312</v>
      </c>
      <c r="F697" s="969" t="str">
        <f>Translations!$B$256</f>
        <v>Enerģētiskais saturs</v>
      </c>
      <c r="G697" s="969"/>
      <c r="H697" s="970"/>
      <c r="I697" s="971"/>
      <c r="J697" s="972"/>
      <c r="K697" s="973"/>
      <c r="L697" s="974"/>
      <c r="M697" s="973"/>
      <c r="N697" s="975"/>
      <c r="W697" s="252" t="b">
        <f t="shared" si="2"/>
        <v>0</v>
      </c>
    </row>
    <row r="698" spans="2:23" ht="12.75" customHeight="1" x14ac:dyDescent="0.2">
      <c r="B698" s="244"/>
      <c r="C698" s="318"/>
      <c r="D698" s="322"/>
      <c r="E698" s="324" t="s">
        <v>313</v>
      </c>
      <c r="F698" s="976" t="str">
        <f>Translations!$B$375</f>
        <v>Emisijas faktors</v>
      </c>
      <c r="G698" s="976"/>
      <c r="H698" s="977"/>
      <c r="I698" s="934"/>
      <c r="J698" s="935"/>
      <c r="K698" s="936"/>
      <c r="L698" s="937"/>
      <c r="M698" s="936"/>
      <c r="N698" s="938"/>
      <c r="W698" s="252" t="b">
        <f t="shared" si="2"/>
        <v>0</v>
      </c>
    </row>
    <row r="699" spans="2:23" ht="12.75" customHeight="1" x14ac:dyDescent="0.2">
      <c r="B699" s="244"/>
      <c r="C699" s="318"/>
      <c r="D699" s="322"/>
      <c r="E699" s="324" t="s">
        <v>314</v>
      </c>
      <c r="F699" s="967" t="str">
        <f>Translations!$B$379</f>
        <v>Eksportētās atlikumgāzes</v>
      </c>
      <c r="G699" s="967"/>
      <c r="H699" s="968"/>
      <c r="I699" s="958"/>
      <c r="J699" s="959"/>
      <c r="K699" s="953"/>
      <c r="L699" s="957"/>
      <c r="M699" s="953"/>
      <c r="N699" s="954"/>
      <c r="W699" s="252" t="b">
        <f t="shared" si="2"/>
        <v>0</v>
      </c>
    </row>
    <row r="700" spans="2:23" ht="12.75" customHeight="1" x14ac:dyDescent="0.2">
      <c r="B700" s="244"/>
      <c r="C700" s="318"/>
      <c r="D700" s="322"/>
      <c r="E700" s="324" t="s">
        <v>315</v>
      </c>
      <c r="F700" s="969" t="str">
        <f>Translations!$B$256</f>
        <v>Enerģētiskais saturs</v>
      </c>
      <c r="G700" s="969"/>
      <c r="H700" s="970"/>
      <c r="I700" s="971"/>
      <c r="J700" s="972"/>
      <c r="K700" s="973"/>
      <c r="L700" s="974"/>
      <c r="M700" s="973"/>
      <c r="N700" s="975"/>
      <c r="W700" s="252" t="b">
        <f t="shared" si="2"/>
        <v>0</v>
      </c>
    </row>
    <row r="701" spans="2:23" ht="12.75" customHeight="1" x14ac:dyDescent="0.2">
      <c r="B701" s="244"/>
      <c r="C701" s="318"/>
      <c r="D701" s="322"/>
      <c r="E701" s="324" t="s">
        <v>316</v>
      </c>
      <c r="F701" s="976" t="str">
        <f>Translations!$B$375</f>
        <v>Emisijas faktors</v>
      </c>
      <c r="G701" s="976"/>
      <c r="H701" s="977"/>
      <c r="I701" s="934"/>
      <c r="J701" s="935"/>
      <c r="K701" s="936"/>
      <c r="L701" s="937"/>
      <c r="M701" s="936"/>
      <c r="N701" s="938"/>
      <c r="W701" s="252" t="b">
        <f t="shared" si="2"/>
        <v>0</v>
      </c>
    </row>
    <row r="702" spans="2:23" ht="5.0999999999999996" customHeight="1" x14ac:dyDescent="0.2">
      <c r="B702" s="244"/>
      <c r="C702" s="318"/>
      <c r="D702" s="322"/>
      <c r="E702" s="319"/>
      <c r="F702" s="319"/>
      <c r="G702" s="319"/>
      <c r="H702" s="319"/>
      <c r="I702" s="319"/>
      <c r="J702" s="319"/>
      <c r="K702" s="319"/>
      <c r="L702" s="319"/>
      <c r="M702" s="319"/>
      <c r="N702" s="320"/>
      <c r="W702" s="267"/>
    </row>
    <row r="703" spans="2:23" ht="12.75" customHeight="1" x14ac:dyDescent="0.2">
      <c r="B703" s="244"/>
      <c r="C703" s="318"/>
      <c r="D703" s="322"/>
      <c r="E703" s="324" t="s">
        <v>317</v>
      </c>
      <c r="F703" s="978" t="str">
        <f>Translations!$B$257</f>
        <v>Izmantotās metodikas apraksts</v>
      </c>
      <c r="G703" s="978"/>
      <c r="H703" s="978"/>
      <c r="I703" s="978"/>
      <c r="J703" s="978"/>
      <c r="K703" s="978"/>
      <c r="L703" s="978"/>
      <c r="M703" s="978"/>
      <c r="N703" s="979"/>
      <c r="W703" s="253"/>
    </row>
    <row r="704" spans="2:23" ht="5.0999999999999996" customHeight="1" x14ac:dyDescent="0.2">
      <c r="C704" s="318"/>
      <c r="D704" s="319"/>
      <c r="E704" s="323"/>
      <c r="F704" s="333"/>
      <c r="G704" s="334"/>
      <c r="H704" s="334"/>
      <c r="I704" s="334"/>
      <c r="J704" s="334"/>
      <c r="K704" s="334"/>
      <c r="L704" s="334"/>
      <c r="M704" s="334"/>
      <c r="N704" s="335"/>
      <c r="W704" s="253"/>
    </row>
    <row r="705" spans="1:26" ht="12.75" customHeight="1" x14ac:dyDescent="0.2">
      <c r="C705" s="318"/>
      <c r="D705" s="322"/>
      <c r="E705" s="324"/>
      <c r="F705" s="987" t="str">
        <f>IF(I513&lt;&gt;"",HYPERLINK("#" &amp; Q705,EUConst_MsgDescription),"")</f>
        <v/>
      </c>
      <c r="G705" s="961"/>
      <c r="H705" s="961"/>
      <c r="I705" s="961"/>
      <c r="J705" s="961"/>
      <c r="K705" s="961"/>
      <c r="L705" s="961"/>
      <c r="M705" s="961"/>
      <c r="N705" s="962"/>
      <c r="P705" s="22" t="s">
        <v>172</v>
      </c>
      <c r="Q705" s="371" t="str">
        <f>"#"&amp;ADDRESS(ROW($C$10),COLUMN($C$10))</f>
        <v>#$C$10</v>
      </c>
      <c r="W705" s="253"/>
    </row>
    <row r="706" spans="1:26" ht="5.0999999999999996" customHeight="1" x14ac:dyDescent="0.2">
      <c r="C706" s="318"/>
      <c r="D706" s="322"/>
      <c r="E706" s="325"/>
      <c r="F706" s="988"/>
      <c r="G706" s="988"/>
      <c r="H706" s="988"/>
      <c r="I706" s="988"/>
      <c r="J706" s="988"/>
      <c r="K706" s="988"/>
      <c r="L706" s="988"/>
      <c r="M706" s="988"/>
      <c r="N706" s="989"/>
      <c r="W706" s="253"/>
    </row>
    <row r="707" spans="1:26" ht="50.1" customHeight="1" x14ac:dyDescent="0.2">
      <c r="C707" s="318"/>
      <c r="D707" s="325"/>
      <c r="E707" s="325"/>
      <c r="F707" s="946"/>
      <c r="G707" s="947"/>
      <c r="H707" s="947"/>
      <c r="I707" s="947"/>
      <c r="J707" s="947"/>
      <c r="K707" s="947"/>
      <c r="L707" s="947"/>
      <c r="M707" s="947"/>
      <c r="N707" s="948"/>
      <c r="W707" s="252" t="b">
        <f>W689</f>
        <v>0</v>
      </c>
    </row>
    <row r="708" spans="1:26" ht="5.0999999999999996" customHeight="1" x14ac:dyDescent="0.2">
      <c r="C708" s="318"/>
      <c r="D708" s="322"/>
      <c r="E708" s="319"/>
      <c r="F708" s="319"/>
      <c r="G708" s="319"/>
      <c r="H708" s="319"/>
      <c r="I708" s="319"/>
      <c r="J708" s="319"/>
      <c r="K708" s="319"/>
      <c r="L708" s="319"/>
      <c r="M708" s="319"/>
      <c r="N708" s="320"/>
      <c r="W708" s="252"/>
    </row>
    <row r="709" spans="1:26" ht="12.75" customHeight="1" x14ac:dyDescent="0.2">
      <c r="C709" s="318"/>
      <c r="D709" s="322"/>
      <c r="E709" s="324"/>
      <c r="F709" s="990" t="str">
        <f>Translations!$B$210</f>
        <v>Atsauce uz ārējām datnēm (attiecīgā gadījumā)</v>
      </c>
      <c r="G709" s="990"/>
      <c r="H709" s="990"/>
      <c r="I709" s="990"/>
      <c r="J709" s="990"/>
      <c r="K709" s="900"/>
      <c r="L709" s="900"/>
      <c r="M709" s="900"/>
      <c r="N709" s="900"/>
      <c r="W709" s="252" t="b">
        <f>W707</f>
        <v>0</v>
      </c>
    </row>
    <row r="710" spans="1:26" ht="5.0999999999999996" customHeight="1" x14ac:dyDescent="0.2">
      <c r="C710" s="318"/>
      <c r="D710" s="322"/>
      <c r="E710" s="319"/>
      <c r="F710" s="319"/>
      <c r="G710" s="319"/>
      <c r="H710" s="319"/>
      <c r="I710" s="319"/>
      <c r="J710" s="319"/>
      <c r="K710" s="319"/>
      <c r="L710" s="319"/>
      <c r="M710" s="319"/>
      <c r="N710" s="320"/>
      <c r="W710" s="271"/>
    </row>
    <row r="711" spans="1:26" ht="12.75" customHeight="1" x14ac:dyDescent="0.2">
      <c r="C711" s="318"/>
      <c r="D711" s="322" t="s">
        <v>34</v>
      </c>
      <c r="E711" s="1006" t="str">
        <f>Translations!$B$258</f>
        <v>Vai ir ievērota hierarhiskā kārtība?</v>
      </c>
      <c r="F711" s="1006"/>
      <c r="G711" s="1006"/>
      <c r="H711" s="1007"/>
      <c r="I711" s="260"/>
      <c r="J711" s="330" t="str">
        <f>Translations!$B$259</f>
        <v xml:space="preserve"> Ja nav, kāpēc nav?</v>
      </c>
      <c r="K711" s="926"/>
      <c r="L711" s="927"/>
      <c r="M711" s="927"/>
      <c r="N711" s="941"/>
      <c r="V711" s="272" t="b">
        <f>W709</f>
        <v>0</v>
      </c>
      <c r="W711" s="258" t="b">
        <f>OR(W707,AND(I711&lt;&gt;"",I711=TRUE))</f>
        <v>0</v>
      </c>
    </row>
    <row r="712" spans="1:26" ht="5.0999999999999996" customHeight="1" x14ac:dyDescent="0.2">
      <c r="C712" s="318"/>
      <c r="D712" s="319"/>
      <c r="E712" s="549"/>
      <c r="F712" s="549"/>
      <c r="G712" s="549"/>
      <c r="H712" s="549"/>
      <c r="I712" s="549"/>
      <c r="J712" s="549"/>
      <c r="K712" s="549"/>
      <c r="L712" s="549"/>
      <c r="M712" s="549"/>
      <c r="N712" s="550"/>
      <c r="W712" s="267"/>
    </row>
    <row r="713" spans="1:26" ht="12.75" customHeight="1" x14ac:dyDescent="0.2">
      <c r="C713" s="318"/>
      <c r="D713" s="331"/>
      <c r="E713" s="331"/>
      <c r="F713" s="978" t="str">
        <f>Translations!$B$264</f>
        <v>Sīkākas ziņas par jebkādām atkāpēm no hierarhijas</v>
      </c>
      <c r="G713" s="978"/>
      <c r="H713" s="978"/>
      <c r="I713" s="978"/>
      <c r="J713" s="978"/>
      <c r="K713" s="978"/>
      <c r="L713" s="978"/>
      <c r="M713" s="978"/>
      <c r="N713" s="979"/>
      <c r="W713" s="271"/>
    </row>
    <row r="714" spans="1:26" ht="25.5" customHeight="1" thickBot="1" x14ac:dyDescent="0.25">
      <c r="C714" s="318"/>
      <c r="D714" s="331"/>
      <c r="E714" s="331"/>
      <c r="F714" s="946"/>
      <c r="G714" s="947"/>
      <c r="H714" s="947"/>
      <c r="I714" s="947"/>
      <c r="J714" s="947"/>
      <c r="K714" s="947"/>
      <c r="L714" s="947"/>
      <c r="M714" s="947"/>
      <c r="N714" s="948"/>
      <c r="W714" s="273" t="b">
        <f>W711</f>
        <v>0</v>
      </c>
    </row>
    <row r="715" spans="1:26" s="20" customFormat="1" ht="12.75" x14ac:dyDescent="0.2">
      <c r="A715" s="18"/>
      <c r="B715" s="36"/>
      <c r="C715" s="337"/>
      <c r="D715" s="338"/>
      <c r="E715" s="338"/>
      <c r="F715" s="338"/>
      <c r="G715" s="338"/>
      <c r="H715" s="338"/>
      <c r="I715" s="338"/>
      <c r="J715" s="338"/>
      <c r="K715" s="338"/>
      <c r="L715" s="338"/>
      <c r="M715" s="338"/>
      <c r="N715" s="339"/>
      <c r="O715" s="36"/>
      <c r="P715" s="123" t="str">
        <f>IF(OR(P513=1,AND(I513&lt;&gt;"",COUNTIF(P$2153:$P2339,"PRINT")=0)),"PRINT","")</f>
        <v>PRINT</v>
      </c>
      <c r="Q715" s="22" t="s">
        <v>252</v>
      </c>
      <c r="R715" s="23"/>
      <c r="S715" s="23"/>
      <c r="T715" s="22"/>
      <c r="U715" s="22"/>
      <c r="V715" s="22"/>
      <c r="W715" s="22"/>
    </row>
    <row r="716" spans="1:26" s="20" customFormat="1" ht="15" thickBot="1" x14ac:dyDescent="0.25">
      <c r="A716" s="18"/>
      <c r="B716" s="36"/>
      <c r="C716" s="36"/>
      <c r="D716" s="36"/>
      <c r="E716" s="36"/>
      <c r="F716" s="36"/>
      <c r="G716" s="36"/>
      <c r="H716" s="36"/>
      <c r="I716" s="36"/>
      <c r="J716" s="36"/>
      <c r="K716" s="36"/>
      <c r="L716" s="36"/>
      <c r="M716" s="36"/>
      <c r="N716" s="36"/>
      <c r="O716" s="36"/>
      <c r="P716" s="22"/>
      <c r="Q716" s="22"/>
      <c r="R716" s="23"/>
      <c r="S716" s="23"/>
      <c r="T716" s="22"/>
      <c r="U716" s="22"/>
      <c r="V716" s="22"/>
      <c r="W716" s="22"/>
      <c r="X716" s="244"/>
      <c r="Y716" s="244"/>
      <c r="Z716" s="244"/>
    </row>
    <row r="717" spans="1:26" s="20" customFormat="1" ht="12.75" customHeight="1" thickBot="1" x14ac:dyDescent="0.3">
      <c r="A717" s="18"/>
      <c r="B717" s="36"/>
      <c r="C717" s="281"/>
      <c r="D717" s="281"/>
      <c r="E717" s="281"/>
      <c r="F717" s="281"/>
      <c r="G717" s="281"/>
      <c r="H717" s="281"/>
      <c r="I717" s="281"/>
      <c r="J717" s="281"/>
      <c r="K717" s="281"/>
      <c r="L717" s="281"/>
      <c r="M717" s="281"/>
      <c r="N717" s="281"/>
      <c r="O717" s="36"/>
      <c r="P717" s="22"/>
      <c r="Q717" s="22"/>
      <c r="R717" s="23"/>
      <c r="S717" s="23"/>
      <c r="T717" s="22"/>
      <c r="U717" s="22"/>
      <c r="V717" s="22"/>
      <c r="W717" s="22"/>
      <c r="X717" s="244"/>
      <c r="Y717" s="244"/>
      <c r="Z717" s="244"/>
    </row>
    <row r="718" spans="1:26" s="241" customFormat="1" ht="15" customHeight="1" thickBot="1" x14ac:dyDescent="0.25">
      <c r="A718" s="240"/>
      <c r="B718" s="168"/>
      <c r="C718" s="239">
        <f>C513+1</f>
        <v>4</v>
      </c>
      <c r="D718" s="1008" t="str">
        <f>Translations!$B$295</f>
        <v>Apakšiekārta ar produkta līmeņatzīmi:</v>
      </c>
      <c r="E718" s="1009"/>
      <c r="F718" s="1009"/>
      <c r="G718" s="1009"/>
      <c r="H718" s="1009"/>
      <c r="I718" s="1010" t="str">
        <f>IF(INDEX(CNTR_SubInstListIsProdBM,$C718),INDEX(CNTR_SubInstListNames,$C718),"")</f>
        <v/>
      </c>
      <c r="J718" s="1011"/>
      <c r="K718" s="1011"/>
      <c r="L718" s="1011"/>
      <c r="M718" s="1011"/>
      <c r="N718" s="1012"/>
      <c r="O718" s="36"/>
      <c r="P718" s="373">
        <v>1</v>
      </c>
      <c r="Q718" s="245"/>
      <c r="R718" s="262"/>
      <c r="S718" s="262"/>
      <c r="T718" s="262"/>
      <c r="U718" s="240"/>
      <c r="V718" s="355" t="s">
        <v>318</v>
      </c>
      <c r="W718" s="356" t="b">
        <f>AND(CNTR_ExistSubInstEntries,I718="")</f>
        <v>0</v>
      </c>
    </row>
    <row r="719" spans="1:26" ht="12.75" customHeight="1" thickBot="1" x14ac:dyDescent="0.25">
      <c r="C719" s="236"/>
      <c r="D719" s="237"/>
      <c r="E719" s="1013" t="str">
        <f>Translations!$B$296</f>
        <v>Produkta līmeņatzīmes apakšiekārtas nosaukums parādās automātiski saskaņā ar lapā "C_InstallationDescription" ievadītajiem datiem.</v>
      </c>
      <c r="F719" s="1014"/>
      <c r="G719" s="1014"/>
      <c r="H719" s="1014"/>
      <c r="I719" s="1014"/>
      <c r="J719" s="1014"/>
      <c r="K719" s="1014"/>
      <c r="L719" s="1014"/>
      <c r="M719" s="1014"/>
      <c r="N719" s="1015"/>
    </row>
    <row r="720" spans="1:26" ht="5.0999999999999996" customHeight="1" x14ac:dyDescent="0.2">
      <c r="C720" s="224"/>
      <c r="N720" s="225"/>
    </row>
    <row r="721" spans="1:23" ht="12.75" customHeight="1" x14ac:dyDescent="0.2">
      <c r="C721" s="224"/>
      <c r="D721" s="16" t="s">
        <v>26</v>
      </c>
      <c r="E721" s="801" t="str">
        <f>Translations!$B$297</f>
        <v>Apakšiekārtas sistēmas robežas</v>
      </c>
      <c r="F721" s="801"/>
      <c r="G721" s="801"/>
      <c r="H721" s="801"/>
      <c r="I721" s="801"/>
      <c r="J721" s="801"/>
      <c r="K721" s="801"/>
      <c r="L721" s="801"/>
      <c r="M721" s="801"/>
      <c r="N721" s="1016"/>
    </row>
    <row r="722" spans="1:23" ht="5.0999999999999996" customHeight="1" x14ac:dyDescent="0.2">
      <c r="C722" s="224"/>
      <c r="N722" s="225"/>
    </row>
    <row r="723" spans="1:23" ht="12.75" customHeight="1" x14ac:dyDescent="0.2">
      <c r="C723" s="224"/>
      <c r="D723" s="25" t="s">
        <v>32</v>
      </c>
      <c r="E723" s="917" t="str">
        <f>Translations!$B$249</f>
        <v>Informācija par izmantoto metodiku</v>
      </c>
      <c r="F723" s="917"/>
      <c r="G723" s="917"/>
      <c r="H723" s="917"/>
      <c r="I723" s="917"/>
      <c r="J723" s="917"/>
      <c r="K723" s="917"/>
      <c r="L723" s="917"/>
      <c r="M723" s="917"/>
      <c r="N723" s="1023"/>
    </row>
    <row r="724" spans="1:23" s="309" customFormat="1" ht="5.0999999999999996" customHeight="1" x14ac:dyDescent="0.25">
      <c r="A724" s="308"/>
      <c r="B724" s="16"/>
      <c r="C724" s="306"/>
      <c r="D724" s="307"/>
      <c r="E724" s="840"/>
      <c r="F724" s="840"/>
      <c r="G724" s="840"/>
      <c r="H724" s="840"/>
      <c r="I724" s="840"/>
      <c r="J724" s="840"/>
      <c r="K724" s="840"/>
      <c r="L724" s="840"/>
      <c r="M724" s="840"/>
      <c r="N724" s="1044"/>
      <c r="O724" s="36"/>
      <c r="P724" s="308"/>
      <c r="Q724" s="308"/>
      <c r="R724" s="308"/>
      <c r="S724" s="308"/>
      <c r="T724" s="308"/>
      <c r="U724" s="308"/>
      <c r="V724" s="308"/>
      <c r="W724" s="308"/>
    </row>
    <row r="725" spans="1:23" ht="50.1" customHeight="1" x14ac:dyDescent="0.2">
      <c r="C725" s="224"/>
      <c r="D725" s="25"/>
      <c r="E725" s="1027"/>
      <c r="F725" s="1028"/>
      <c r="G725" s="1028"/>
      <c r="H725" s="1028"/>
      <c r="I725" s="1028"/>
      <c r="J725" s="1028"/>
      <c r="K725" s="1028"/>
      <c r="L725" s="1028"/>
      <c r="M725" s="1028"/>
      <c r="N725" s="1029"/>
    </row>
    <row r="726" spans="1:23" ht="5.0999999999999996" customHeight="1" x14ac:dyDescent="0.2">
      <c r="C726" s="224"/>
      <c r="D726" s="25"/>
      <c r="N726" s="225"/>
    </row>
    <row r="727" spans="1:23" ht="12.75" customHeight="1" x14ac:dyDescent="0.2">
      <c r="C727" s="224"/>
      <c r="D727" s="25" t="s">
        <v>33</v>
      </c>
      <c r="E727" s="1030" t="str">
        <f>Translations!$B$210</f>
        <v>Atsauce uz ārējām datnēm (attiecīgā gadījumā)</v>
      </c>
      <c r="F727" s="1030"/>
      <c r="G727" s="1030"/>
      <c r="H727" s="1030"/>
      <c r="I727" s="1030"/>
      <c r="J727" s="1031"/>
      <c r="K727" s="900"/>
      <c r="L727" s="900"/>
      <c r="M727" s="900"/>
      <c r="N727" s="900"/>
    </row>
    <row r="728" spans="1:23" ht="5.0999999999999996" customHeight="1" x14ac:dyDescent="0.2">
      <c r="C728" s="224"/>
      <c r="D728" s="25"/>
      <c r="N728" s="225"/>
    </row>
    <row r="729" spans="1:23" ht="12.75" customHeight="1" x14ac:dyDescent="0.2">
      <c r="C729" s="224"/>
      <c r="D729" s="25" t="s">
        <v>34</v>
      </c>
      <c r="E729" s="1030" t="str">
        <f>Translations!$B$305</f>
        <v>Atsauce uz atsevišķu detalizētu plūsmas diagrammu (attiecīgā gadījumā)</v>
      </c>
      <c r="F729" s="1030"/>
      <c r="G729" s="1030"/>
      <c r="H729" s="1030"/>
      <c r="I729" s="1030"/>
      <c r="J729" s="1031"/>
      <c r="K729" s="900"/>
      <c r="L729" s="900"/>
      <c r="M729" s="900"/>
      <c r="N729" s="900"/>
    </row>
    <row r="730" spans="1:23" ht="5.0999999999999996" customHeight="1" x14ac:dyDescent="0.2">
      <c r="C730" s="228"/>
      <c r="D730" s="229"/>
      <c r="E730" s="230"/>
      <c r="F730" s="230"/>
      <c r="G730" s="230"/>
      <c r="H730" s="230"/>
      <c r="I730" s="230"/>
      <c r="J730" s="230"/>
      <c r="K730" s="230"/>
      <c r="L730" s="230"/>
      <c r="M730" s="230"/>
      <c r="N730" s="231"/>
    </row>
    <row r="731" spans="1:23" ht="5.0999999999999996" customHeight="1" x14ac:dyDescent="0.2">
      <c r="C731" s="224"/>
      <c r="D731" s="25"/>
      <c r="N731" s="225"/>
    </row>
    <row r="732" spans="1:23" ht="12.75" customHeight="1" x14ac:dyDescent="0.2">
      <c r="C732" s="224"/>
      <c r="D732" s="16" t="s">
        <v>27</v>
      </c>
      <c r="E732" s="801" t="str">
        <f>Translations!$B$307</f>
        <v>Ikgadējo ražošanas (= darbības) līmeņu noteikšanas metode</v>
      </c>
      <c r="F732" s="801"/>
      <c r="G732" s="801"/>
      <c r="H732" s="801"/>
      <c r="I732" s="801"/>
      <c r="J732" s="801"/>
      <c r="K732" s="801"/>
      <c r="L732" s="801"/>
      <c r="M732" s="801"/>
      <c r="N732" s="1016"/>
    </row>
    <row r="733" spans="1:23" ht="5.0999999999999996" customHeight="1" x14ac:dyDescent="0.2">
      <c r="C733" s="224"/>
      <c r="D733" s="16"/>
      <c r="E733" s="25"/>
      <c r="F733" s="25"/>
      <c r="G733" s="25"/>
      <c r="H733" s="25"/>
      <c r="I733" s="25"/>
      <c r="J733" s="25"/>
      <c r="K733" s="25"/>
      <c r="L733" s="25"/>
      <c r="M733" s="25"/>
      <c r="N733" s="530"/>
    </row>
    <row r="734" spans="1:23" ht="12.75" customHeight="1" x14ac:dyDescent="0.2">
      <c r="C734" s="224"/>
      <c r="D734" s="25" t="s">
        <v>32</v>
      </c>
      <c r="E734" s="917" t="str">
        <f>Translations!$B$249</f>
        <v>Informācija par izmantoto metodiku</v>
      </c>
      <c r="F734" s="917"/>
      <c r="G734" s="917"/>
      <c r="H734" s="917"/>
      <c r="I734" s="917"/>
      <c r="J734" s="917"/>
      <c r="K734" s="917"/>
      <c r="L734" s="917"/>
      <c r="M734" s="917"/>
      <c r="N734" s="1023"/>
    </row>
    <row r="735" spans="1:23" s="264" customFormat="1" ht="25.5" customHeight="1" x14ac:dyDescent="0.25">
      <c r="A735" s="262"/>
      <c r="B735" s="119"/>
      <c r="C735" s="224"/>
      <c r="D735" s="120"/>
      <c r="E735" s="121"/>
      <c r="F735" s="121"/>
      <c r="G735" s="121"/>
      <c r="H735" s="121"/>
      <c r="I735" s="918" t="str">
        <f>Translations!$B$254</f>
        <v>Datu avots</v>
      </c>
      <c r="J735" s="918"/>
      <c r="K735" s="918" t="str">
        <f>Translations!$B$255</f>
        <v>Cits datu avots (attiecīgā gadījumā)</v>
      </c>
      <c r="L735" s="918"/>
      <c r="M735" s="918" t="str">
        <f>Translations!$B$255</f>
        <v>Cits datu avots (attiecīgā gadījumā)</v>
      </c>
      <c r="N735" s="918"/>
      <c r="O735" s="36"/>
      <c r="P735" s="262"/>
      <c r="Q735" s="262"/>
      <c r="R735" s="262"/>
      <c r="S735" s="262"/>
      <c r="T735" s="262"/>
      <c r="U735" s="262"/>
      <c r="V735" s="262"/>
      <c r="W735" s="262"/>
    </row>
    <row r="736" spans="1:23" ht="12.75" customHeight="1" x14ac:dyDescent="0.2">
      <c r="C736" s="224"/>
      <c r="D736" s="25"/>
      <c r="E736" s="118" t="s">
        <v>302</v>
      </c>
      <c r="F736" s="924" t="str">
        <f>Translations!$B$310</f>
        <v>Produktu daudzumi</v>
      </c>
      <c r="G736" s="924"/>
      <c r="H736" s="925"/>
      <c r="I736" s="926"/>
      <c r="J736" s="927"/>
      <c r="K736" s="928"/>
      <c r="L736" s="929"/>
      <c r="M736" s="928"/>
      <c r="N736" s="945"/>
    </row>
    <row r="737" spans="1:23" ht="5.0999999999999996" customHeight="1" x14ac:dyDescent="0.2">
      <c r="C737" s="224"/>
      <c r="D737" s="25"/>
      <c r="E737" s="118"/>
      <c r="F737" s="535"/>
      <c r="G737" s="535"/>
      <c r="H737" s="535"/>
      <c r="I737" s="535"/>
      <c r="J737" s="535"/>
      <c r="K737" s="535"/>
      <c r="L737" s="535"/>
      <c r="M737" s="535"/>
      <c r="N737" s="536"/>
    </row>
    <row r="738" spans="1:23" ht="12.75" customHeight="1" x14ac:dyDescent="0.2">
      <c r="C738" s="224"/>
      <c r="D738" s="25"/>
      <c r="E738" s="118" t="s">
        <v>303</v>
      </c>
      <c r="F738" s="924" t="str">
        <f>Translations!$B$311</f>
        <v>Ikgadējie produktu daudzumi</v>
      </c>
      <c r="G738" s="924"/>
      <c r="H738" s="925"/>
      <c r="I738" s="983"/>
      <c r="J738" s="983"/>
      <c r="K738" s="983"/>
      <c r="L738" s="983"/>
      <c r="M738" s="983"/>
      <c r="N738" s="983"/>
    </row>
    <row r="739" spans="1:23" ht="5.0999999999999996" customHeight="1" x14ac:dyDescent="0.2">
      <c r="C739" s="224"/>
      <c r="D739" s="25"/>
      <c r="N739" s="225"/>
    </row>
    <row r="740" spans="1:23" s="20" customFormat="1" ht="12.75" customHeight="1" x14ac:dyDescent="0.25">
      <c r="A740" s="18"/>
      <c r="B740" s="194"/>
      <c r="C740" s="226"/>
      <c r="D740" s="38"/>
      <c r="E740" s="118" t="s">
        <v>304</v>
      </c>
      <c r="F740" s="924" t="str">
        <f>Translations!$B$312</f>
        <v>Īpašas ziņošanas prasības:</v>
      </c>
      <c r="G740" s="924"/>
      <c r="H740" s="925"/>
      <c r="I740" s="950" t="str">
        <f>IF(I718="","",HYPERLINK(INDEX(EUconst_BMlistSpecialJumpTable,MATCH(I718,EUconst_BMlistNames,0)),INDEX(EUconst_BMlistSpecialReporting,MATCH(I718,EUconst_BMlistNames,0))))</f>
        <v/>
      </c>
      <c r="J740" s="951"/>
      <c r="K740" s="951"/>
      <c r="L740" s="951"/>
      <c r="M740" s="951"/>
      <c r="N740" s="952"/>
      <c r="O740" s="36"/>
      <c r="P740" s="195" t="s">
        <v>291</v>
      </c>
      <c r="Q740" s="196" t="str">
        <f>IF(I718="","",IF(AND(INDEX(EUconst_BMlistSpecialJumpTable,MATCH(I718,EUconst_BMlistNames,0))&lt;&gt;"",INDEX(EUconst_BMlistMainNumberOfBM,MATCH(I718,EUconst_BMlistNames,0))&lt;&gt;47),TRUE,FALSE))</f>
        <v/>
      </c>
      <c r="R740" s="23"/>
      <c r="S740" s="23"/>
      <c r="T740" s="22"/>
      <c r="U740" s="22"/>
      <c r="V740" s="22"/>
      <c r="W740" s="22"/>
    </row>
    <row r="741" spans="1:23" s="20" customFormat="1" ht="5.0999999999999996" customHeight="1" x14ac:dyDescent="0.25">
      <c r="A741" s="18"/>
      <c r="B741" s="194"/>
      <c r="C741" s="226"/>
      <c r="D741" s="36"/>
      <c r="F741" s="839"/>
      <c r="G741" s="839"/>
      <c r="H741" s="839"/>
      <c r="I741" s="839"/>
      <c r="J741" s="839"/>
      <c r="K741" s="839"/>
      <c r="L741" s="839"/>
      <c r="M741" s="839"/>
      <c r="N741" s="1005"/>
      <c r="O741" s="36"/>
      <c r="P741" s="23"/>
      <c r="Q741" s="22"/>
      <c r="R741" s="23"/>
      <c r="S741" s="23"/>
      <c r="T741" s="22"/>
      <c r="U741" s="22"/>
      <c r="V741" s="22"/>
      <c r="W741" s="22"/>
    </row>
    <row r="742" spans="1:23" ht="12.75" customHeight="1" x14ac:dyDescent="0.2">
      <c r="C742" s="224"/>
      <c r="D742" s="25"/>
      <c r="E742" s="118" t="s">
        <v>305</v>
      </c>
      <c r="F742" s="714" t="str">
        <f>Translations!$B$257</f>
        <v>Izmantotās metodikas apraksts</v>
      </c>
      <c r="G742" s="714"/>
      <c r="H742" s="714"/>
      <c r="I742" s="714"/>
      <c r="J742" s="714"/>
      <c r="K742" s="714"/>
      <c r="L742" s="714"/>
      <c r="M742" s="714"/>
      <c r="N742" s="995"/>
    </row>
    <row r="743" spans="1:23" ht="12.75" customHeight="1" x14ac:dyDescent="0.2">
      <c r="C743" s="224"/>
      <c r="D743" s="25"/>
      <c r="E743" s="118"/>
      <c r="F743" s="987" t="str">
        <f>IF(I718&lt;&gt;"",HYPERLINK("#" &amp; Q743,EUConst_MsgDescription),"")</f>
        <v/>
      </c>
      <c r="G743" s="961"/>
      <c r="H743" s="961"/>
      <c r="I743" s="961"/>
      <c r="J743" s="961"/>
      <c r="K743" s="961"/>
      <c r="L743" s="961"/>
      <c r="M743" s="961"/>
      <c r="N743" s="962"/>
      <c r="P743" s="22" t="s">
        <v>172</v>
      </c>
      <c r="Q743" s="371" t="str">
        <f>"#"&amp;ADDRESS(ROW($C$11),COLUMN($C$11))</f>
        <v>#$C$11</v>
      </c>
    </row>
    <row r="744" spans="1:23" ht="5.0999999999999996" customHeight="1" x14ac:dyDescent="0.2">
      <c r="C744" s="224"/>
      <c r="D744" s="25"/>
      <c r="E744" s="24"/>
      <c r="F744" s="839"/>
      <c r="G744" s="839"/>
      <c r="H744" s="839"/>
      <c r="I744" s="839"/>
      <c r="J744" s="839"/>
      <c r="K744" s="839"/>
      <c r="L744" s="839"/>
      <c r="M744" s="839"/>
      <c r="N744" s="1005"/>
    </row>
    <row r="745" spans="1:23" ht="50.1" customHeight="1" x14ac:dyDescent="0.2">
      <c r="C745" s="224"/>
      <c r="D745" s="24"/>
      <c r="E745" s="265"/>
      <c r="F745" s="926"/>
      <c r="G745" s="927"/>
      <c r="H745" s="927"/>
      <c r="I745" s="927"/>
      <c r="J745" s="927"/>
      <c r="K745" s="927"/>
      <c r="L745" s="927"/>
      <c r="M745" s="927"/>
      <c r="N745" s="941"/>
    </row>
    <row r="746" spans="1:23" ht="5.0999999999999996" customHeight="1" thickBot="1" x14ac:dyDescent="0.25">
      <c r="C746" s="224"/>
      <c r="N746" s="225"/>
    </row>
    <row r="747" spans="1:23" ht="12.75" customHeight="1" x14ac:dyDescent="0.2">
      <c r="C747" s="224"/>
      <c r="D747" s="25"/>
      <c r="E747" s="118"/>
      <c r="F747" s="949" t="str">
        <f>Translations!$B$210</f>
        <v>Atsauce uz ārējām datnēm (attiecīgā gadījumā)</v>
      </c>
      <c r="G747" s="949"/>
      <c r="H747" s="949"/>
      <c r="I747" s="949"/>
      <c r="J747" s="949"/>
      <c r="K747" s="900"/>
      <c r="L747" s="900"/>
      <c r="M747" s="900"/>
      <c r="N747" s="900"/>
      <c r="W747" s="266" t="s">
        <v>165</v>
      </c>
    </row>
    <row r="748" spans="1:23" ht="5.0999999999999996" customHeight="1" x14ac:dyDescent="0.2">
      <c r="C748" s="224"/>
      <c r="D748" s="25"/>
      <c r="N748" s="225"/>
      <c r="W748" s="253"/>
    </row>
    <row r="749" spans="1:23" ht="12.75" customHeight="1" x14ac:dyDescent="0.2">
      <c r="C749" s="224"/>
      <c r="D749" s="25" t="s">
        <v>33</v>
      </c>
      <c r="E749" s="939" t="str">
        <f>Translations!$B$258</f>
        <v>Vai ir ievērota hierarhiskā kārtība?</v>
      </c>
      <c r="F749" s="939"/>
      <c r="G749" s="939"/>
      <c r="H749" s="940"/>
      <c r="I749" s="260"/>
      <c r="J749" s="256" t="str">
        <f>Translations!$B$259</f>
        <v xml:space="preserve"> Ja nav, kāpēc nav?</v>
      </c>
      <c r="K749" s="926"/>
      <c r="L749" s="927"/>
      <c r="M749" s="927"/>
      <c r="N749" s="941"/>
      <c r="W749" s="258" t="b">
        <f>AND(I749&lt;&gt;"",I749=TRUE)</f>
        <v>0</v>
      </c>
    </row>
    <row r="750" spans="1:23" ht="5.0999999999999996" customHeight="1" x14ac:dyDescent="0.2">
      <c r="C750" s="224"/>
      <c r="E750" s="432"/>
      <c r="F750" s="432"/>
      <c r="G750" s="432"/>
      <c r="H750" s="432"/>
      <c r="I750" s="432"/>
      <c r="J750" s="432"/>
      <c r="K750" s="432"/>
      <c r="L750" s="432"/>
      <c r="M750" s="432"/>
      <c r="N750" s="552"/>
      <c r="W750" s="253"/>
    </row>
    <row r="751" spans="1:23" ht="12.75" customHeight="1" x14ac:dyDescent="0.2">
      <c r="C751" s="224"/>
      <c r="D751" s="25"/>
      <c r="E751" s="25"/>
      <c r="F751" s="714" t="str">
        <f>Translations!$B$264</f>
        <v>Sīkākas ziņas par jebkādām atkāpēm no hierarhijas</v>
      </c>
      <c r="G751" s="714"/>
      <c r="H751" s="714"/>
      <c r="I751" s="714"/>
      <c r="J751" s="714"/>
      <c r="K751" s="714"/>
      <c r="L751" s="714"/>
      <c r="M751" s="714"/>
      <c r="N751" s="995"/>
      <c r="W751" s="253"/>
    </row>
    <row r="752" spans="1:23" ht="25.5" customHeight="1" thickBot="1" x14ac:dyDescent="0.25">
      <c r="C752" s="224"/>
      <c r="E752" s="25"/>
      <c r="F752" s="1037"/>
      <c r="G752" s="1038"/>
      <c r="H752" s="1038"/>
      <c r="I752" s="1038"/>
      <c r="J752" s="1038"/>
      <c r="K752" s="1038"/>
      <c r="L752" s="1038"/>
      <c r="M752" s="1038"/>
      <c r="N752" s="1039"/>
      <c r="W752" s="268" t="b">
        <f>W749</f>
        <v>0</v>
      </c>
    </row>
    <row r="753" spans="1:23" ht="5.0999999999999996" customHeight="1" x14ac:dyDescent="0.2">
      <c r="C753" s="224"/>
      <c r="D753" s="25"/>
      <c r="N753" s="225"/>
    </row>
    <row r="754" spans="1:23" ht="12.75" customHeight="1" x14ac:dyDescent="0.2">
      <c r="C754" s="224"/>
      <c r="D754" s="25" t="s">
        <v>34</v>
      </c>
      <c r="E754" s="1040" t="str">
        <f>Translations!$B$828</f>
        <v>Apraksts, ar kādu metodi tiek sekots līdzi saražotajiem produktiem un precēm</v>
      </c>
      <c r="F754" s="1040"/>
      <c r="G754" s="1040"/>
      <c r="H754" s="1040"/>
      <c r="I754" s="1040"/>
      <c r="J754" s="1040"/>
      <c r="K754" s="1040"/>
      <c r="L754" s="1040"/>
      <c r="M754" s="1040"/>
      <c r="N754" s="1041"/>
    </row>
    <row r="755" spans="1:23" ht="5.0999999999999996" customHeight="1" x14ac:dyDescent="0.2">
      <c r="C755" s="224"/>
      <c r="E755" s="768"/>
      <c r="F755" s="769"/>
      <c r="G755" s="769"/>
      <c r="H755" s="769"/>
      <c r="I755" s="769"/>
      <c r="J755" s="769"/>
      <c r="K755" s="769"/>
      <c r="L755" s="769"/>
      <c r="M755" s="769"/>
      <c r="N755" s="1042"/>
    </row>
    <row r="756" spans="1:23" ht="50.1" customHeight="1" x14ac:dyDescent="0.2">
      <c r="C756" s="224"/>
      <c r="D756" s="25"/>
      <c r="E756" s="265"/>
      <c r="F756" s="926"/>
      <c r="G756" s="927"/>
      <c r="H756" s="927"/>
      <c r="I756" s="927"/>
      <c r="J756" s="927"/>
      <c r="K756" s="927"/>
      <c r="L756" s="927"/>
      <c r="M756" s="927"/>
      <c r="N756" s="941"/>
    </row>
    <row r="757" spans="1:23" ht="5.0999999999999996" customHeight="1" x14ac:dyDescent="0.2">
      <c r="C757" s="224"/>
      <c r="N757" s="225"/>
    </row>
    <row r="758" spans="1:23" ht="5.0999999999999996" customHeight="1" x14ac:dyDescent="0.2">
      <c r="C758" s="232"/>
      <c r="D758" s="235"/>
      <c r="E758" s="233"/>
      <c r="F758" s="233"/>
      <c r="G758" s="233"/>
      <c r="H758" s="233"/>
      <c r="I758" s="233"/>
      <c r="J758" s="233"/>
      <c r="K758" s="233"/>
      <c r="L758" s="233"/>
      <c r="M758" s="233"/>
      <c r="N758" s="234"/>
    </row>
    <row r="759" spans="1:23" s="20" customFormat="1" ht="14.25" customHeight="1" x14ac:dyDescent="0.2">
      <c r="A759" s="18"/>
      <c r="B759" s="36"/>
      <c r="C759" s="224"/>
      <c r="D759" s="16" t="s">
        <v>28</v>
      </c>
      <c r="E759" s="838" t="str">
        <f>Translations!$B$322</f>
        <v>Relevantais elektroenerģijas patēriņš</v>
      </c>
      <c r="F759" s="838"/>
      <c r="G759" s="838"/>
      <c r="H759" s="838"/>
      <c r="I759" s="838"/>
      <c r="J759" s="838"/>
      <c r="K759" s="838"/>
      <c r="L759" s="838"/>
      <c r="M759" s="838"/>
      <c r="N759" s="1043"/>
      <c r="O759" s="36"/>
      <c r="P759" s="22" t="s">
        <v>172</v>
      </c>
      <c r="Q759" s="371" t="str">
        <f>"#"&amp;ADDRESS(ROW(D844),COLUMN(D844))</f>
        <v>#$D$844</v>
      </c>
      <c r="R759" s="23"/>
      <c r="S759" s="23"/>
      <c r="T759" s="18"/>
      <c r="U759" s="18"/>
      <c r="V759" s="245"/>
      <c r="W759" s="245"/>
    </row>
    <row r="760" spans="1:23" ht="12.75" customHeight="1" thickBot="1" x14ac:dyDescent="0.25">
      <c r="C760" s="224"/>
      <c r="D760" s="25" t="s">
        <v>32</v>
      </c>
      <c r="E760" s="917" t="str">
        <f>Translations!$B$249</f>
        <v>Informācija par izmantoto metodiku</v>
      </c>
      <c r="F760" s="917"/>
      <c r="G760" s="917"/>
      <c r="H760" s="917"/>
      <c r="I760" s="917"/>
      <c r="J760" s="917"/>
      <c r="K760" s="917"/>
      <c r="L760" s="917"/>
      <c r="M760" s="917"/>
      <c r="N760" s="1023"/>
      <c r="T760" s="18"/>
    </row>
    <row r="761" spans="1:23" ht="25.5" customHeight="1" thickBot="1" x14ac:dyDescent="0.25">
      <c r="B761" s="244"/>
      <c r="C761" s="224"/>
      <c r="E761" s="25"/>
      <c r="I761" s="918" t="str">
        <f>Translations!$B$254</f>
        <v>Datu avots</v>
      </c>
      <c r="J761" s="918"/>
      <c r="K761" s="918" t="str">
        <f>Translations!$B$255</f>
        <v>Cits datu avots (attiecīgā gadījumā)</v>
      </c>
      <c r="L761" s="918"/>
      <c r="M761" s="918" t="str">
        <f>Translations!$B$255</f>
        <v>Cits datu avots (attiecīgā gadījumā)</v>
      </c>
      <c r="N761" s="918"/>
      <c r="S761" s="266" t="s">
        <v>1145</v>
      </c>
      <c r="W761" s="266" t="s">
        <v>165</v>
      </c>
    </row>
    <row r="762" spans="1:23" ht="12.75" customHeight="1" x14ac:dyDescent="0.2">
      <c r="B762" s="244"/>
      <c r="C762" s="224"/>
      <c r="E762" s="25" t="s">
        <v>302</v>
      </c>
      <c r="F762" s="924" t="str">
        <f>Translations!$B$322</f>
        <v>Relevantais elektroenerģijas patēriņš</v>
      </c>
      <c r="G762" s="924"/>
      <c r="H762" s="925"/>
      <c r="I762" s="983"/>
      <c r="J762" s="983"/>
      <c r="K762" s="965"/>
      <c r="L762" s="965"/>
      <c r="M762" s="965"/>
      <c r="N762" s="965"/>
      <c r="S762" s="252" t="b">
        <f>IF(I718&lt;&gt;"",IF(INDEX(EUconst_BMlistElExchangability,MATCH(I718,EUconst_BMlistNames,0))=TRUE,FALSE,TRUE),FALSE)</f>
        <v>0</v>
      </c>
      <c r="W762" s="487"/>
    </row>
    <row r="763" spans="1:23" ht="5.0999999999999996" customHeight="1" x14ac:dyDescent="0.2">
      <c r="B763" s="244"/>
      <c r="C763" s="224"/>
      <c r="D763" s="25"/>
      <c r="N763" s="225"/>
      <c r="S763" s="253"/>
      <c r="W763" s="253"/>
    </row>
    <row r="764" spans="1:23" ht="12.75" customHeight="1" x14ac:dyDescent="0.2">
      <c r="B764" s="244"/>
      <c r="C764" s="224"/>
      <c r="D764" s="25"/>
      <c r="E764" s="118" t="s">
        <v>303</v>
      </c>
      <c r="F764" s="714" t="str">
        <f>Translations!$B$257</f>
        <v>Izmantotās metodikas apraksts</v>
      </c>
      <c r="G764" s="714"/>
      <c r="H764" s="714"/>
      <c r="I764" s="714"/>
      <c r="J764" s="714"/>
      <c r="K764" s="714"/>
      <c r="L764" s="714"/>
      <c r="M764" s="714"/>
      <c r="N764" s="995"/>
      <c r="S764" s="253"/>
      <c r="W764" s="253"/>
    </row>
    <row r="765" spans="1:23" ht="5.0999999999999996" customHeight="1" x14ac:dyDescent="0.2">
      <c r="B765" s="244"/>
      <c r="C765" s="224"/>
      <c r="E765" s="37"/>
      <c r="F765" s="531"/>
      <c r="G765" s="533"/>
      <c r="H765" s="533"/>
      <c r="I765" s="533"/>
      <c r="J765" s="533"/>
      <c r="K765" s="533"/>
      <c r="L765" s="533"/>
      <c r="M765" s="533"/>
      <c r="N765" s="546"/>
      <c r="S765" s="253"/>
      <c r="W765" s="253"/>
    </row>
    <row r="766" spans="1:23" ht="12.75" customHeight="1" x14ac:dyDescent="0.2">
      <c r="B766" s="244"/>
      <c r="C766" s="224"/>
      <c r="D766" s="25"/>
      <c r="E766" s="118"/>
      <c r="F766" s="987" t="str">
        <f>IF(AND(I718&lt;&gt;"",J759=""),HYPERLINK("#" &amp; Q766,EUConst_MsgDescription),"")</f>
        <v/>
      </c>
      <c r="G766" s="961"/>
      <c r="H766" s="961"/>
      <c r="I766" s="961"/>
      <c r="J766" s="961"/>
      <c r="K766" s="961"/>
      <c r="L766" s="961"/>
      <c r="M766" s="961"/>
      <c r="N766" s="962"/>
      <c r="P766" s="22" t="s">
        <v>172</v>
      </c>
      <c r="Q766" s="371" t="str">
        <f>"#"&amp;ADDRESS(ROW($C$10),COLUMN($C$10))</f>
        <v>#$C$10</v>
      </c>
      <c r="S766" s="253"/>
      <c r="W766" s="253"/>
    </row>
    <row r="767" spans="1:23" ht="5.0999999999999996" customHeight="1" x14ac:dyDescent="0.2">
      <c r="B767" s="244"/>
      <c r="C767" s="224"/>
      <c r="D767" s="25"/>
      <c r="E767" s="24"/>
      <c r="F767" s="996"/>
      <c r="G767" s="996"/>
      <c r="H767" s="996"/>
      <c r="I767" s="996"/>
      <c r="J767" s="996"/>
      <c r="K767" s="996"/>
      <c r="L767" s="996"/>
      <c r="M767" s="996"/>
      <c r="N767" s="997"/>
      <c r="S767" s="253"/>
      <c r="W767" s="253"/>
    </row>
    <row r="768" spans="1:23" ht="50.1" customHeight="1" x14ac:dyDescent="0.2">
      <c r="B768" s="244"/>
      <c r="C768" s="224"/>
      <c r="D768" s="24"/>
      <c r="E768" s="265"/>
      <c r="F768" s="998"/>
      <c r="G768" s="999"/>
      <c r="H768" s="999"/>
      <c r="I768" s="999"/>
      <c r="J768" s="999"/>
      <c r="K768" s="999"/>
      <c r="L768" s="999"/>
      <c r="M768" s="999"/>
      <c r="N768" s="1000"/>
      <c r="S768" s="252" t="b">
        <f>S762</f>
        <v>0</v>
      </c>
      <c r="W768" s="252"/>
    </row>
    <row r="769" spans="2:23" ht="5.0999999999999996" customHeight="1" x14ac:dyDescent="0.2">
      <c r="B769" s="244"/>
      <c r="C769" s="224"/>
      <c r="D769" s="25"/>
      <c r="N769" s="225"/>
      <c r="S769" s="253"/>
      <c r="W769" s="253"/>
    </row>
    <row r="770" spans="2:23" ht="12.75" customHeight="1" x14ac:dyDescent="0.2">
      <c r="B770" s="244"/>
      <c r="C770" s="224"/>
      <c r="D770" s="25"/>
      <c r="E770" s="118"/>
      <c r="F770" s="949" t="str">
        <f>Translations!$B$210</f>
        <v>Atsauce uz ārējām datnēm (attiecīgā gadījumā)</v>
      </c>
      <c r="G770" s="949"/>
      <c r="H770" s="949"/>
      <c r="I770" s="949"/>
      <c r="J770" s="949"/>
      <c r="K770" s="900"/>
      <c r="L770" s="900"/>
      <c r="M770" s="900"/>
      <c r="N770" s="900"/>
      <c r="S770" s="253"/>
      <c r="W770" s="252"/>
    </row>
    <row r="771" spans="2:23" ht="5.0999999999999996" customHeight="1" x14ac:dyDescent="0.2">
      <c r="B771" s="244"/>
      <c r="C771" s="224"/>
      <c r="D771" s="25"/>
      <c r="N771" s="225"/>
      <c r="S771" s="253"/>
      <c r="W771" s="253"/>
    </row>
    <row r="772" spans="2:23" ht="12.75" customHeight="1" x14ac:dyDescent="0.2">
      <c r="B772" s="244"/>
      <c r="C772" s="224"/>
      <c r="D772" s="25" t="s">
        <v>33</v>
      </c>
      <c r="E772" s="939" t="str">
        <f>Translations!$B$258</f>
        <v>Vai ir ievērota hierarhiskā kārtība?</v>
      </c>
      <c r="F772" s="939"/>
      <c r="G772" s="939"/>
      <c r="H772" s="940"/>
      <c r="I772" s="260"/>
      <c r="J772" s="256" t="str">
        <f>Translations!$B$259</f>
        <v xml:space="preserve"> Ja nav, kāpēc nav?</v>
      </c>
      <c r="K772" s="926"/>
      <c r="L772" s="927"/>
      <c r="M772" s="927"/>
      <c r="N772" s="941"/>
      <c r="S772" s="252" t="b">
        <f>S768</f>
        <v>0</v>
      </c>
      <c r="W772" s="258" t="b">
        <f>OR(W770,AND(I772&lt;&gt;"",I772=TRUE))</f>
        <v>0</v>
      </c>
    </row>
    <row r="773" spans="2:23" ht="12.75" customHeight="1" x14ac:dyDescent="0.2">
      <c r="B773" s="244"/>
      <c r="C773" s="224"/>
      <c r="D773" s="25"/>
      <c r="E773" s="37" t="s">
        <v>139</v>
      </c>
      <c r="F773" s="913" t="str">
        <f>Translations!$B$263</f>
        <v>Pārmērīgas izmaksas: labāku datu avotu izmantošana radītu pārmērīgas izmaksas.</v>
      </c>
      <c r="G773" s="916"/>
      <c r="H773" s="916"/>
      <c r="I773" s="916"/>
      <c r="J773" s="916"/>
      <c r="K773" s="916"/>
      <c r="L773" s="916"/>
      <c r="M773" s="916"/>
      <c r="N773" s="1001"/>
      <c r="S773" s="253"/>
      <c r="W773" s="253"/>
    </row>
    <row r="774" spans="2:23" ht="5.0999999999999996" customHeight="1" x14ac:dyDescent="0.2">
      <c r="B774" s="244"/>
      <c r="C774" s="224"/>
      <c r="E774" s="432"/>
      <c r="F774" s="432"/>
      <c r="G774" s="432"/>
      <c r="H774" s="432"/>
      <c r="I774" s="432"/>
      <c r="J774" s="432"/>
      <c r="K774" s="432"/>
      <c r="L774" s="432"/>
      <c r="M774" s="432"/>
      <c r="N774" s="552"/>
      <c r="S774" s="253"/>
      <c r="W774" s="253"/>
    </row>
    <row r="775" spans="2:23" ht="12.75" customHeight="1" x14ac:dyDescent="0.2">
      <c r="B775" s="244"/>
      <c r="C775" s="224"/>
      <c r="D775" s="25"/>
      <c r="E775" s="25"/>
      <c r="F775" s="714" t="str">
        <f>Translations!$B$264</f>
        <v>Sīkākas ziņas par jebkādām atkāpēm no hierarhijas</v>
      </c>
      <c r="G775" s="714"/>
      <c r="H775" s="714"/>
      <c r="I775" s="714"/>
      <c r="J775" s="714"/>
      <c r="K775" s="714"/>
      <c r="L775" s="714"/>
      <c r="M775" s="714"/>
      <c r="N775" s="995"/>
      <c r="S775" s="253"/>
      <c r="W775" s="253"/>
    </row>
    <row r="776" spans="2:23" ht="25.5" customHeight="1" thickBot="1" x14ac:dyDescent="0.25">
      <c r="B776" s="244"/>
      <c r="C776" s="224"/>
      <c r="E776" s="25"/>
      <c r="F776" s="946"/>
      <c r="G776" s="947"/>
      <c r="H776" s="947"/>
      <c r="I776" s="947"/>
      <c r="J776" s="947"/>
      <c r="K776" s="947"/>
      <c r="L776" s="947"/>
      <c r="M776" s="947"/>
      <c r="N776" s="948"/>
      <c r="S776" s="273" t="b">
        <f>S772</f>
        <v>0</v>
      </c>
      <c r="W776" s="268" t="b">
        <f>W772</f>
        <v>0</v>
      </c>
    </row>
    <row r="777" spans="2:23" ht="5.0999999999999996" customHeight="1" x14ac:dyDescent="0.2">
      <c r="B777" s="244"/>
      <c r="C777" s="224"/>
      <c r="N777" s="225"/>
    </row>
    <row r="778" spans="2:23" ht="5.0999999999999996" customHeight="1" x14ac:dyDescent="0.2">
      <c r="B778" s="244"/>
      <c r="C778" s="232"/>
      <c r="D778" s="235"/>
      <c r="E778" s="233"/>
      <c r="F778" s="233"/>
      <c r="G778" s="233"/>
      <c r="H778" s="233"/>
      <c r="I778" s="233"/>
      <c r="J778" s="233"/>
      <c r="K778" s="233"/>
      <c r="L778" s="233"/>
      <c r="M778" s="233"/>
      <c r="N778" s="234"/>
    </row>
    <row r="779" spans="2:23" ht="12.75" customHeight="1" x14ac:dyDescent="0.2">
      <c r="B779" s="244"/>
      <c r="C779" s="344"/>
      <c r="D779" s="34" t="s">
        <v>29</v>
      </c>
      <c r="E779" s="1002" t="str">
        <f>Translations!$B$324</f>
        <v>Vai ir relevantas no ETS neaptvertām iekārtām vai vienībām importētas izmērāma siltuma plūsmas?</v>
      </c>
      <c r="F779" s="1002"/>
      <c r="G779" s="1002"/>
      <c r="H779" s="1002"/>
      <c r="I779" s="1002"/>
      <c r="J779" s="1002"/>
      <c r="K779" s="1002"/>
      <c r="L779" s="1002"/>
      <c r="M779" s="986"/>
      <c r="N779" s="986"/>
      <c r="R779" s="254"/>
    </row>
    <row r="780" spans="2:23" ht="5.0999999999999996" customHeight="1" x14ac:dyDescent="0.2">
      <c r="B780" s="244"/>
      <c r="C780" s="344"/>
      <c r="D780" s="20"/>
      <c r="E780" s="547"/>
      <c r="F780" s="547"/>
      <c r="G780" s="547"/>
      <c r="H780" s="547"/>
      <c r="I780" s="547"/>
      <c r="J780" s="547"/>
      <c r="K780" s="547"/>
      <c r="L780" s="547"/>
      <c r="M780" s="547"/>
      <c r="N780" s="558"/>
      <c r="R780" s="254"/>
    </row>
    <row r="781" spans="2:23" ht="12.75" customHeight="1" x14ac:dyDescent="0.2">
      <c r="B781" s="244"/>
      <c r="C781" s="344"/>
      <c r="D781" s="20"/>
      <c r="E781" s="20"/>
      <c r="F781" s="1003" t="str">
        <f>Translations!$B$257</f>
        <v>Izmantotās metodikas apraksts</v>
      </c>
      <c r="G781" s="1003"/>
      <c r="H781" s="1003"/>
      <c r="I781" s="1003"/>
      <c r="J781" s="1003"/>
      <c r="K781" s="1003"/>
      <c r="L781" s="1003"/>
      <c r="M781" s="1003"/>
      <c r="N781" s="1004"/>
      <c r="R781" s="254"/>
    </row>
    <row r="782" spans="2:23" ht="5.0999999999999996" customHeight="1" thickBot="1" x14ac:dyDescent="0.25">
      <c r="B782" s="244"/>
      <c r="C782" s="344"/>
      <c r="D782" s="20"/>
      <c r="E782" s="37"/>
      <c r="F782" s="346"/>
      <c r="G782" s="347"/>
      <c r="H782" s="347"/>
      <c r="I782" s="347"/>
      <c r="J782" s="347"/>
      <c r="K782" s="347"/>
      <c r="L782" s="347"/>
      <c r="M782" s="347"/>
      <c r="N782" s="348"/>
    </row>
    <row r="783" spans="2:23" ht="12.75" customHeight="1" x14ac:dyDescent="0.2">
      <c r="B783" s="244"/>
      <c r="C783" s="344"/>
      <c r="D783" s="345"/>
      <c r="E783" s="349"/>
      <c r="F783" s="987" t="str">
        <f>IF(I718&lt;&gt;"",HYPERLINK("#" &amp; Q783,EUConst_MsgDescription),"")</f>
        <v/>
      </c>
      <c r="G783" s="961"/>
      <c r="H783" s="961"/>
      <c r="I783" s="961"/>
      <c r="J783" s="961"/>
      <c r="K783" s="961"/>
      <c r="L783" s="961"/>
      <c r="M783" s="961"/>
      <c r="N783" s="962"/>
      <c r="P783" s="22" t="s">
        <v>172</v>
      </c>
      <c r="Q783" s="371" t="str">
        <f>"#"&amp;ADDRESS(ROW($C$10),COLUMN($C$10))</f>
        <v>#$C$10</v>
      </c>
      <c r="W783" s="266" t="s">
        <v>165</v>
      </c>
    </row>
    <row r="784" spans="2:23" ht="5.0999999999999996" customHeight="1" thickBot="1" x14ac:dyDescent="0.25">
      <c r="B784" s="244"/>
      <c r="C784" s="344"/>
      <c r="D784" s="345"/>
      <c r="E784" s="349"/>
      <c r="F784" s="1034"/>
      <c r="G784" s="1035"/>
      <c r="H784" s="1035"/>
      <c r="I784" s="1035"/>
      <c r="J784" s="1035"/>
      <c r="K784" s="1035"/>
      <c r="L784" s="1035"/>
      <c r="M784" s="1035"/>
      <c r="N784" s="1036"/>
      <c r="P784" s="22"/>
      <c r="W784" s="253"/>
    </row>
    <row r="785" spans="2:23" ht="50.1" customHeight="1" thickBot="1" x14ac:dyDescent="0.25">
      <c r="B785" s="244"/>
      <c r="C785" s="344"/>
      <c r="D785" s="20"/>
      <c r="E785" s="20"/>
      <c r="F785" s="946"/>
      <c r="G785" s="947"/>
      <c r="H785" s="947"/>
      <c r="I785" s="947"/>
      <c r="J785" s="947"/>
      <c r="K785" s="947"/>
      <c r="L785" s="947"/>
      <c r="M785" s="947"/>
      <c r="N785" s="948"/>
      <c r="R785" s="254"/>
      <c r="V785" s="254"/>
      <c r="W785" s="377" t="b">
        <f>OR(W779,AND(M779&lt;&gt;"",M779=FALSE))</f>
        <v>0</v>
      </c>
    </row>
    <row r="786" spans="2:23" ht="5.0999999999999996" customHeight="1" x14ac:dyDescent="0.2">
      <c r="B786" s="244"/>
      <c r="C786" s="344"/>
      <c r="D786" s="345"/>
      <c r="E786" s="350"/>
      <c r="F786" s="548"/>
      <c r="G786" s="548"/>
      <c r="H786" s="548"/>
      <c r="I786" s="548"/>
      <c r="J786" s="548"/>
      <c r="K786" s="548"/>
      <c r="L786" s="548"/>
      <c r="M786" s="548"/>
      <c r="N786" s="351"/>
      <c r="R786" s="254"/>
    </row>
    <row r="787" spans="2:23" ht="12.75" customHeight="1" x14ac:dyDescent="0.2">
      <c r="B787" s="244"/>
      <c r="C787" s="352"/>
      <c r="D787" s="353"/>
      <c r="E787" s="353"/>
      <c r="F787" s="353"/>
      <c r="G787" s="353"/>
      <c r="H787" s="353"/>
      <c r="I787" s="353"/>
      <c r="J787" s="353"/>
      <c r="K787" s="353"/>
      <c r="L787" s="353"/>
      <c r="M787" s="353"/>
      <c r="N787" s="354"/>
    </row>
    <row r="788" spans="2:23" ht="15" customHeight="1" x14ac:dyDescent="0.2">
      <c r="B788" s="244"/>
      <c r="C788" s="318"/>
      <c r="D788" s="1024" t="str">
        <f>Translations!$B$329</f>
        <v>Dati, kas vajadzīgi, lai noteiktu līmeņatzīmju uzlabošanas rādītāju saskaņā ar direktīvas 10.a panta 2. punktu.</v>
      </c>
      <c r="E788" s="1025"/>
      <c r="F788" s="1025"/>
      <c r="G788" s="1025"/>
      <c r="H788" s="1025"/>
      <c r="I788" s="1025"/>
      <c r="J788" s="1025"/>
      <c r="K788" s="1025"/>
      <c r="L788" s="1025"/>
      <c r="M788" s="1025"/>
      <c r="N788" s="1026"/>
    </row>
    <row r="789" spans="2:23" ht="5.0999999999999996" customHeight="1" x14ac:dyDescent="0.2">
      <c r="B789" s="244"/>
      <c r="C789" s="318"/>
      <c r="D789" s="319"/>
      <c r="E789" s="319"/>
      <c r="F789" s="319"/>
      <c r="G789" s="319"/>
      <c r="H789" s="319"/>
      <c r="I789" s="319"/>
      <c r="J789" s="319"/>
      <c r="K789" s="319"/>
      <c r="L789" s="319"/>
      <c r="M789" s="319"/>
      <c r="N789" s="320"/>
    </row>
    <row r="790" spans="2:23" ht="12.75" customHeight="1" x14ac:dyDescent="0.2">
      <c r="B790" s="244"/>
      <c r="C790" s="318"/>
      <c r="D790" s="321" t="s">
        <v>30</v>
      </c>
      <c r="E790" s="1032" t="str">
        <f>Translations!$B$330</f>
        <v>Tieši attiecināmās emisijas</v>
      </c>
      <c r="F790" s="1032"/>
      <c r="G790" s="1032"/>
      <c r="H790" s="1032"/>
      <c r="I790" s="1032"/>
      <c r="J790" s="1032"/>
      <c r="K790" s="1032"/>
      <c r="L790" s="1032"/>
      <c r="M790" s="1032"/>
      <c r="N790" s="1033"/>
    </row>
    <row r="791" spans="2:23" ht="12.75" customHeight="1" x14ac:dyDescent="0.2">
      <c r="B791" s="244"/>
      <c r="C791" s="318"/>
      <c r="D791" s="322" t="s">
        <v>32</v>
      </c>
      <c r="E791" s="980" t="str">
        <f>Translations!$B$331</f>
        <v>Tieši attiecināmo emisiju attiecināšana</v>
      </c>
      <c r="F791" s="980"/>
      <c r="G791" s="980"/>
      <c r="H791" s="980"/>
      <c r="I791" s="980"/>
      <c r="J791" s="980"/>
      <c r="K791" s="980"/>
      <c r="L791" s="980"/>
      <c r="M791" s="980"/>
      <c r="N791" s="981"/>
      <c r="T791" s="18"/>
    </row>
    <row r="792" spans="2:23" ht="5.0999999999999996" customHeight="1" x14ac:dyDescent="0.2">
      <c r="B792" s="244"/>
      <c r="C792" s="318"/>
      <c r="D792" s="319"/>
      <c r="E792" s="991"/>
      <c r="F792" s="992"/>
      <c r="G792" s="992"/>
      <c r="H792" s="992"/>
      <c r="I792" s="992"/>
      <c r="J792" s="992"/>
      <c r="K792" s="992"/>
      <c r="L792" s="992"/>
      <c r="M792" s="992"/>
      <c r="N792" s="993"/>
    </row>
    <row r="793" spans="2:23" ht="12.75" customHeight="1" x14ac:dyDescent="0.2">
      <c r="B793" s="244"/>
      <c r="C793" s="318"/>
      <c r="D793" s="322"/>
      <c r="E793" s="324"/>
      <c r="F793" s="987" t="str">
        <f>IF(I718&lt;&gt;"",HYPERLINK("#" &amp; Q793,EUConst_MsgDescription),"")</f>
        <v/>
      </c>
      <c r="G793" s="961"/>
      <c r="H793" s="961"/>
      <c r="I793" s="961"/>
      <c r="J793" s="961"/>
      <c r="K793" s="961"/>
      <c r="L793" s="961"/>
      <c r="M793" s="961"/>
      <c r="N793" s="962"/>
      <c r="P793" s="22" t="s">
        <v>172</v>
      </c>
      <c r="Q793" s="371" t="str">
        <f>"#"&amp;ADDRESS(ROW($C$10),COLUMN($C$10))</f>
        <v>#$C$10</v>
      </c>
    </row>
    <row r="794" spans="2:23" ht="5.0999999999999996" customHeight="1" x14ac:dyDescent="0.2">
      <c r="B794" s="244"/>
      <c r="C794" s="318"/>
      <c r="D794" s="322"/>
      <c r="E794" s="325"/>
      <c r="F794" s="988"/>
      <c r="G794" s="988"/>
      <c r="H794" s="988"/>
      <c r="I794" s="988"/>
      <c r="J794" s="988"/>
      <c r="K794" s="988"/>
      <c r="L794" s="988"/>
      <c r="M794" s="988"/>
      <c r="N794" s="989"/>
    </row>
    <row r="795" spans="2:23" ht="50.1" customHeight="1" x14ac:dyDescent="0.2">
      <c r="B795" s="244"/>
      <c r="C795" s="318"/>
      <c r="D795" s="319"/>
      <c r="E795" s="319"/>
      <c r="F795" s="926"/>
      <c r="G795" s="927"/>
      <c r="H795" s="927"/>
      <c r="I795" s="927"/>
      <c r="J795" s="927"/>
      <c r="K795" s="927"/>
      <c r="L795" s="927"/>
      <c r="M795" s="927"/>
      <c r="N795" s="941"/>
    </row>
    <row r="796" spans="2:23" ht="5.0999999999999996" customHeight="1" x14ac:dyDescent="0.2">
      <c r="B796" s="244"/>
      <c r="C796" s="318"/>
      <c r="D796" s="319"/>
      <c r="E796" s="319"/>
      <c r="F796" s="319"/>
      <c r="G796" s="319"/>
      <c r="H796" s="319"/>
      <c r="I796" s="319"/>
      <c r="J796" s="319"/>
      <c r="K796" s="319"/>
      <c r="L796" s="319"/>
      <c r="M796" s="319"/>
      <c r="N796" s="320"/>
    </row>
    <row r="797" spans="2:23" ht="12.75" customHeight="1" x14ac:dyDescent="0.2">
      <c r="B797" s="244"/>
      <c r="C797" s="318"/>
      <c r="D797" s="319"/>
      <c r="E797" s="319"/>
      <c r="F797" s="990" t="str">
        <f>Translations!$B$210</f>
        <v>Atsauce uz ārējām datnēm (attiecīgā gadījumā)</v>
      </c>
      <c r="G797" s="990"/>
      <c r="H797" s="990"/>
      <c r="I797" s="990"/>
      <c r="J797" s="990"/>
      <c r="K797" s="900"/>
      <c r="L797" s="900"/>
      <c r="M797" s="900"/>
      <c r="N797" s="900"/>
    </row>
    <row r="798" spans="2:23" ht="5.0999999999999996" customHeight="1" x14ac:dyDescent="0.2">
      <c r="B798" s="244"/>
      <c r="C798" s="318"/>
      <c r="D798" s="319"/>
      <c r="E798" s="319"/>
      <c r="F798" s="326"/>
      <c r="G798" s="326"/>
      <c r="H798" s="326"/>
      <c r="I798" s="326"/>
      <c r="J798" s="326"/>
      <c r="K798" s="326"/>
      <c r="L798" s="326"/>
      <c r="M798" s="326"/>
      <c r="N798" s="327"/>
    </row>
    <row r="799" spans="2:23" ht="12.75" customHeight="1" x14ac:dyDescent="0.2">
      <c r="B799" s="244"/>
      <c r="C799" s="318"/>
      <c r="D799" s="322" t="s">
        <v>33</v>
      </c>
      <c r="E799" s="980" t="str">
        <f>Translations!$B$337</f>
        <v>Vai ir relevantas vēl citas iekšējas avota plūsmas?</v>
      </c>
      <c r="F799" s="980"/>
      <c r="G799" s="980"/>
      <c r="H799" s="980"/>
      <c r="I799" s="980"/>
      <c r="J799" s="980"/>
      <c r="K799" s="980"/>
      <c r="L799" s="980"/>
      <c r="M799" s="986"/>
      <c r="N799" s="986"/>
      <c r="T799" s="18"/>
    </row>
    <row r="800" spans="2:23" ht="5.0999999999999996" customHeight="1" x14ac:dyDescent="0.2">
      <c r="B800" s="244"/>
      <c r="C800" s="318"/>
      <c r="D800" s="322"/>
      <c r="E800" s="323"/>
      <c r="F800" s="991"/>
      <c r="G800" s="991"/>
      <c r="H800" s="991"/>
      <c r="I800" s="991"/>
      <c r="J800" s="991"/>
      <c r="K800" s="991"/>
      <c r="L800" s="991"/>
      <c r="M800" s="991"/>
      <c r="N800" s="1022"/>
    </row>
    <row r="801" spans="1:23" ht="25.5" customHeight="1" thickBot="1" x14ac:dyDescent="0.25">
      <c r="B801" s="244"/>
      <c r="C801" s="318"/>
      <c r="D801" s="319"/>
      <c r="E801" s="319"/>
      <c r="F801" s="319"/>
      <c r="G801" s="319"/>
      <c r="H801" s="319"/>
      <c r="I801" s="982" t="str">
        <f>Translations!$B$254</f>
        <v>Datu avots</v>
      </c>
      <c r="J801" s="982"/>
      <c r="K801" s="982" t="str">
        <f>Translations!$B$255</f>
        <v>Cits datu avots (attiecīgā gadījumā)</v>
      </c>
      <c r="L801" s="982"/>
      <c r="M801" s="982" t="str">
        <f>Translations!$B$255</f>
        <v>Cits datu avots (attiecīgā gadījumā)</v>
      </c>
      <c r="N801" s="982"/>
      <c r="W801" s="245" t="s">
        <v>165</v>
      </c>
    </row>
    <row r="802" spans="1:23" ht="12.75" customHeight="1" x14ac:dyDescent="0.2">
      <c r="B802" s="244"/>
      <c r="C802" s="318"/>
      <c r="D802" s="322"/>
      <c r="E802" s="324" t="s">
        <v>302</v>
      </c>
      <c r="F802" s="985" t="str">
        <f>Translations!$B$342</f>
        <v>Importētie vai eksportētie daudzumi</v>
      </c>
      <c r="G802" s="994"/>
      <c r="H802" s="994"/>
      <c r="I802" s="983"/>
      <c r="J802" s="983"/>
      <c r="K802" s="965"/>
      <c r="L802" s="965"/>
      <c r="M802" s="965"/>
      <c r="N802" s="965"/>
      <c r="W802" s="251" t="b">
        <f>AND(M799&lt;&gt;"",M799=FALSE)</f>
        <v>0</v>
      </c>
    </row>
    <row r="803" spans="1:23" ht="12.75" customHeight="1" x14ac:dyDescent="0.2">
      <c r="B803" s="244"/>
      <c r="C803" s="318"/>
      <c r="D803" s="322"/>
      <c r="E803" s="324" t="s">
        <v>303</v>
      </c>
      <c r="F803" s="985" t="str">
        <f>Translations!$B$256</f>
        <v>Enerģētiskais saturs</v>
      </c>
      <c r="G803" s="994"/>
      <c r="H803" s="994"/>
      <c r="I803" s="983"/>
      <c r="J803" s="983"/>
      <c r="K803" s="965"/>
      <c r="L803" s="965"/>
      <c r="M803" s="965"/>
      <c r="N803" s="965"/>
      <c r="W803" s="271" t="b">
        <f>W802</f>
        <v>0</v>
      </c>
    </row>
    <row r="804" spans="1:23" ht="12.75" customHeight="1" x14ac:dyDescent="0.2">
      <c r="B804" s="244"/>
      <c r="C804" s="318"/>
      <c r="D804" s="322"/>
      <c r="E804" s="324" t="s">
        <v>304</v>
      </c>
      <c r="F804" s="984" t="str">
        <f>Translations!$B$343</f>
        <v>Emisijas faktors vai oglekļa saturs</v>
      </c>
      <c r="G804" s="984"/>
      <c r="H804" s="985"/>
      <c r="I804" s="926"/>
      <c r="J804" s="941"/>
      <c r="K804" s="928"/>
      <c r="L804" s="945"/>
      <c r="M804" s="928"/>
      <c r="N804" s="945"/>
      <c r="W804" s="271" t="b">
        <f>W803</f>
        <v>0</v>
      </c>
    </row>
    <row r="805" spans="1:23" ht="12.75" customHeight="1" x14ac:dyDescent="0.2">
      <c r="B805" s="244"/>
      <c r="C805" s="318"/>
      <c r="D805" s="322"/>
      <c r="E805" s="324" t="s">
        <v>305</v>
      </c>
      <c r="F805" s="984" t="str">
        <f>Translations!$B$344</f>
        <v>Biomasas saturs</v>
      </c>
      <c r="G805" s="984"/>
      <c r="H805" s="985"/>
      <c r="I805" s="926"/>
      <c r="J805" s="941"/>
      <c r="K805" s="928"/>
      <c r="L805" s="945"/>
      <c r="M805" s="928"/>
      <c r="N805" s="945"/>
      <c r="W805" s="271" t="b">
        <f>W804</f>
        <v>0</v>
      </c>
    </row>
    <row r="806" spans="1:23" ht="5.0999999999999996" customHeight="1" x14ac:dyDescent="0.2">
      <c r="B806" s="244"/>
      <c r="C806" s="318"/>
      <c r="D806" s="322"/>
      <c r="E806" s="319"/>
      <c r="F806" s="319"/>
      <c r="G806" s="319"/>
      <c r="H806" s="319"/>
      <c r="I806" s="319"/>
      <c r="J806" s="319"/>
      <c r="K806" s="319"/>
      <c r="L806" s="319"/>
      <c r="M806" s="319"/>
      <c r="N806" s="320"/>
      <c r="W806" s="253"/>
    </row>
    <row r="807" spans="1:23" ht="12.75" customHeight="1" x14ac:dyDescent="0.2">
      <c r="B807" s="244"/>
      <c r="C807" s="318"/>
      <c r="D807" s="322"/>
      <c r="E807" s="324" t="s">
        <v>306</v>
      </c>
      <c r="F807" s="978" t="str">
        <f>Translations!$B$257</f>
        <v>Izmantotās metodikas apraksts</v>
      </c>
      <c r="G807" s="978"/>
      <c r="H807" s="978"/>
      <c r="I807" s="978"/>
      <c r="J807" s="978"/>
      <c r="K807" s="978"/>
      <c r="L807" s="978"/>
      <c r="M807" s="978"/>
      <c r="N807" s="979"/>
      <c r="W807" s="253"/>
    </row>
    <row r="808" spans="1:23" ht="5.0999999999999996" customHeight="1" x14ac:dyDescent="0.2">
      <c r="B808" s="244"/>
      <c r="C808" s="318"/>
      <c r="D808" s="319"/>
      <c r="E808" s="323"/>
      <c r="F808" s="213"/>
      <c r="G808" s="553"/>
      <c r="H808" s="553"/>
      <c r="I808" s="553"/>
      <c r="J808" s="553"/>
      <c r="K808" s="553"/>
      <c r="L808" s="553"/>
      <c r="M808" s="553"/>
      <c r="N808" s="554"/>
      <c r="W808" s="253"/>
    </row>
    <row r="809" spans="1:23" ht="12.75" customHeight="1" x14ac:dyDescent="0.2">
      <c r="B809" s="244"/>
      <c r="C809" s="318"/>
      <c r="D809" s="322"/>
      <c r="E809" s="324"/>
      <c r="F809" s="987" t="str">
        <f>IF(I718&lt;&gt;"",HYPERLINK("#" &amp; Q809,EUConst_MsgDescription),"")</f>
        <v/>
      </c>
      <c r="G809" s="961"/>
      <c r="H809" s="961"/>
      <c r="I809" s="961"/>
      <c r="J809" s="961"/>
      <c r="K809" s="961"/>
      <c r="L809" s="961"/>
      <c r="M809" s="961"/>
      <c r="N809" s="962"/>
      <c r="P809" s="22" t="s">
        <v>172</v>
      </c>
      <c r="Q809" s="371" t="str">
        <f>"#"&amp;ADDRESS(ROW($C$10),COLUMN($C$10))</f>
        <v>#$C$10</v>
      </c>
      <c r="W809" s="253"/>
    </row>
    <row r="810" spans="1:23" ht="5.0999999999999996" customHeight="1" x14ac:dyDescent="0.2">
      <c r="B810" s="244"/>
      <c r="C810" s="318"/>
      <c r="D810" s="322"/>
      <c r="E810" s="325"/>
      <c r="F810" s="988"/>
      <c r="G810" s="988"/>
      <c r="H810" s="988"/>
      <c r="I810" s="988"/>
      <c r="J810" s="988"/>
      <c r="K810" s="988"/>
      <c r="L810" s="988"/>
      <c r="M810" s="988"/>
      <c r="N810" s="989"/>
      <c r="W810" s="253"/>
    </row>
    <row r="811" spans="1:23" s="249" customFormat="1" ht="50.1" customHeight="1" x14ac:dyDescent="0.2">
      <c r="A811" s="254"/>
      <c r="B811" s="12"/>
      <c r="C811" s="318"/>
      <c r="D811" s="325"/>
      <c r="E811" s="325"/>
      <c r="F811" s="946"/>
      <c r="G811" s="947"/>
      <c r="H811" s="947"/>
      <c r="I811" s="947"/>
      <c r="J811" s="947"/>
      <c r="K811" s="947"/>
      <c r="L811" s="947"/>
      <c r="M811" s="947"/>
      <c r="N811" s="948"/>
      <c r="O811" s="36"/>
      <c r="P811" s="254"/>
      <c r="Q811" s="254"/>
      <c r="R811" s="254"/>
      <c r="S811" s="245"/>
      <c r="T811" s="245"/>
      <c r="U811" s="254"/>
      <c r="V811" s="254"/>
      <c r="W811" s="255" t="b">
        <f>W805</f>
        <v>0</v>
      </c>
    </row>
    <row r="812" spans="1:23" ht="5.0999999999999996" customHeight="1" x14ac:dyDescent="0.2">
      <c r="C812" s="318"/>
      <c r="D812" s="322"/>
      <c r="E812" s="319"/>
      <c r="F812" s="319"/>
      <c r="G812" s="319"/>
      <c r="H812" s="319"/>
      <c r="I812" s="319"/>
      <c r="J812" s="319"/>
      <c r="K812" s="319"/>
      <c r="L812" s="319"/>
      <c r="M812" s="319"/>
      <c r="N812" s="320"/>
      <c r="W812" s="253"/>
    </row>
    <row r="813" spans="1:23" ht="12.75" customHeight="1" thickBot="1" x14ac:dyDescent="0.25">
      <c r="C813" s="318"/>
      <c r="D813" s="322"/>
      <c r="E813" s="324"/>
      <c r="F813" s="990" t="str">
        <f>Translations!$B$210</f>
        <v>Atsauce uz ārējām datnēm (attiecīgā gadījumā)</v>
      </c>
      <c r="G813" s="990"/>
      <c r="H813" s="990"/>
      <c r="I813" s="990"/>
      <c r="J813" s="990"/>
      <c r="K813" s="900"/>
      <c r="L813" s="900"/>
      <c r="M813" s="900"/>
      <c r="N813" s="900"/>
      <c r="W813" s="259" t="b">
        <f>W811</f>
        <v>0</v>
      </c>
    </row>
    <row r="814" spans="1:23" ht="5.0999999999999996" customHeight="1" x14ac:dyDescent="0.2">
      <c r="C814" s="318"/>
      <c r="D814" s="322"/>
      <c r="E814" s="319"/>
      <c r="F814" s="319"/>
      <c r="G814" s="319"/>
      <c r="H814" s="319"/>
      <c r="I814" s="319"/>
      <c r="J814" s="319"/>
      <c r="K814" s="319"/>
      <c r="L814" s="319"/>
      <c r="M814" s="319"/>
      <c r="N814" s="320"/>
    </row>
    <row r="815" spans="1:23" ht="12.75" customHeight="1" thickBot="1" x14ac:dyDescent="0.25">
      <c r="C815" s="318"/>
      <c r="D815" s="322" t="s">
        <v>34</v>
      </c>
      <c r="E815" s="980" t="str">
        <f>Translations!$B$345</f>
        <v>Vai ir relevants importētais vai eksportētais pārvietotais CO2?</v>
      </c>
      <c r="F815" s="980"/>
      <c r="G815" s="980"/>
      <c r="H815" s="980"/>
      <c r="I815" s="980"/>
      <c r="J815" s="980"/>
      <c r="K815" s="980"/>
      <c r="L815" s="980"/>
      <c r="M815" s="986"/>
      <c r="N815" s="986"/>
      <c r="T815" s="18"/>
    </row>
    <row r="816" spans="1:23" ht="5.0999999999999996" customHeight="1" thickBot="1" x14ac:dyDescent="0.25">
      <c r="C816" s="318"/>
      <c r="D816" s="319"/>
      <c r="E816" s="991"/>
      <c r="F816" s="992"/>
      <c r="G816" s="992"/>
      <c r="H816" s="992"/>
      <c r="I816" s="992"/>
      <c r="J816" s="992"/>
      <c r="K816" s="992"/>
      <c r="L816" s="992"/>
      <c r="M816" s="992"/>
      <c r="N816" s="993"/>
      <c r="W816" s="266" t="s">
        <v>165</v>
      </c>
    </row>
    <row r="817" spans="2:23" ht="25.5" customHeight="1" x14ac:dyDescent="0.2">
      <c r="C817" s="318"/>
      <c r="D817" s="319"/>
      <c r="E817" s="319"/>
      <c r="F817" s="926"/>
      <c r="G817" s="927"/>
      <c r="H817" s="927"/>
      <c r="I817" s="927"/>
      <c r="J817" s="927"/>
      <c r="K817" s="927"/>
      <c r="L817" s="927"/>
      <c r="M817" s="927"/>
      <c r="N817" s="941"/>
      <c r="W817" s="251" t="b">
        <f>AND(M815&lt;&gt;"",M815=FALSE)</f>
        <v>0</v>
      </c>
    </row>
    <row r="818" spans="2:23" ht="5.0999999999999996" customHeight="1" x14ac:dyDescent="0.2">
      <c r="C818" s="318"/>
      <c r="D818" s="319"/>
      <c r="E818" s="319"/>
      <c r="F818" s="319"/>
      <c r="G818" s="319"/>
      <c r="H818" s="319"/>
      <c r="I818" s="319"/>
      <c r="J818" s="319"/>
      <c r="K818" s="319"/>
      <c r="L818" s="319"/>
      <c r="M818" s="319"/>
      <c r="N818" s="320"/>
      <c r="W818" s="253"/>
    </row>
    <row r="819" spans="2:23" ht="12.75" customHeight="1" thickBot="1" x14ac:dyDescent="0.25">
      <c r="C819" s="318"/>
      <c r="D819" s="319"/>
      <c r="E819" s="319"/>
      <c r="F819" s="990" t="str">
        <f>Translations!$B$210</f>
        <v>Atsauce uz ārējām datnēm (attiecīgā gadījumā)</v>
      </c>
      <c r="G819" s="990"/>
      <c r="H819" s="990"/>
      <c r="I819" s="990"/>
      <c r="J819" s="990"/>
      <c r="K819" s="900"/>
      <c r="L819" s="900"/>
      <c r="M819" s="900"/>
      <c r="N819" s="900"/>
      <c r="W819" s="273" t="b">
        <f>W817</f>
        <v>0</v>
      </c>
    </row>
    <row r="820" spans="2:23" ht="5.0999999999999996" customHeight="1" x14ac:dyDescent="0.2">
      <c r="C820" s="318"/>
      <c r="D820" s="322"/>
      <c r="E820" s="319"/>
      <c r="F820" s="319"/>
      <c r="G820" s="319"/>
      <c r="H820" s="319"/>
      <c r="I820" s="319"/>
      <c r="J820" s="319"/>
      <c r="K820" s="319"/>
      <c r="L820" s="319"/>
      <c r="M820" s="319"/>
      <c r="N820" s="320"/>
    </row>
    <row r="821" spans="2:23" ht="5.0999999999999996" customHeight="1" x14ac:dyDescent="0.2">
      <c r="C821" s="315"/>
      <c r="D821" s="328"/>
      <c r="E821" s="316"/>
      <c r="F821" s="316"/>
      <c r="G821" s="316"/>
      <c r="H821" s="316"/>
      <c r="I821" s="316"/>
      <c r="J821" s="316"/>
      <c r="K821" s="316"/>
      <c r="L821" s="316"/>
      <c r="M821" s="316"/>
      <c r="N821" s="317"/>
    </row>
    <row r="822" spans="2:23" ht="12.75" customHeight="1" x14ac:dyDescent="0.2">
      <c r="C822" s="318"/>
      <c r="D822" s="321" t="s">
        <v>31</v>
      </c>
      <c r="E822" s="1017" t="str">
        <f>Translations!$B$831</f>
        <v>Enerģijas ielaide šajā apakšiekārtā un relevantais emisijas faktors</v>
      </c>
      <c r="F822" s="1017"/>
      <c r="G822" s="1017"/>
      <c r="H822" s="1017"/>
      <c r="I822" s="1017"/>
      <c r="J822" s="1017"/>
      <c r="K822" s="1017"/>
      <c r="L822" s="1017"/>
      <c r="M822" s="1017"/>
      <c r="N822" s="1018"/>
    </row>
    <row r="823" spans="2:23" ht="5.0999999999999996" customHeight="1" x14ac:dyDescent="0.2">
      <c r="C823" s="318"/>
      <c r="D823" s="319"/>
      <c r="E823" s="1019"/>
      <c r="F823" s="1020"/>
      <c r="G823" s="1020"/>
      <c r="H823" s="1020"/>
      <c r="I823" s="1020"/>
      <c r="J823" s="1020"/>
      <c r="K823" s="1020"/>
      <c r="L823" s="1020"/>
      <c r="M823" s="1020"/>
      <c r="N823" s="1021"/>
    </row>
    <row r="824" spans="2:23" ht="12.75" customHeight="1" x14ac:dyDescent="0.2">
      <c r="C824" s="318"/>
      <c r="D824" s="322" t="s">
        <v>32</v>
      </c>
      <c r="E824" s="980" t="str">
        <f>Translations!$B$249</f>
        <v>Informācija par izmantoto metodiku</v>
      </c>
      <c r="F824" s="980"/>
      <c r="G824" s="980"/>
      <c r="H824" s="980"/>
      <c r="I824" s="980"/>
      <c r="J824" s="980"/>
      <c r="K824" s="980"/>
      <c r="L824" s="980"/>
      <c r="M824" s="980"/>
      <c r="N824" s="981"/>
    </row>
    <row r="825" spans="2:23" ht="25.5" customHeight="1" x14ac:dyDescent="0.2">
      <c r="B825" s="244"/>
      <c r="C825" s="318"/>
      <c r="D825" s="319"/>
      <c r="E825" s="319"/>
      <c r="F825" s="336"/>
      <c r="G825" s="319"/>
      <c r="H825" s="319"/>
      <c r="I825" s="982" t="str">
        <f>Translations!$B$254</f>
        <v>Datu avots</v>
      </c>
      <c r="J825" s="982"/>
      <c r="K825" s="982" t="str">
        <f>Translations!$B$255</f>
        <v>Cits datu avots (attiecīgā gadījumā)</v>
      </c>
      <c r="L825" s="982"/>
      <c r="M825" s="982" t="str">
        <f>Translations!$B$255</f>
        <v>Cits datu avots (attiecīgā gadījumā)</v>
      </c>
      <c r="N825" s="982"/>
    </row>
    <row r="826" spans="2:23" ht="12.75" customHeight="1" x14ac:dyDescent="0.2">
      <c r="B826" s="244"/>
      <c r="C826" s="318"/>
      <c r="D826" s="322"/>
      <c r="E826" s="324" t="s">
        <v>302</v>
      </c>
      <c r="F826" s="984" t="str">
        <f>Translations!$B$833</f>
        <v>Kurināmā un materiālu ielaide</v>
      </c>
      <c r="G826" s="984"/>
      <c r="H826" s="985"/>
      <c r="I826" s="926"/>
      <c r="J826" s="927"/>
      <c r="K826" s="928"/>
      <c r="L826" s="929"/>
      <c r="M826" s="928"/>
      <c r="N826" s="945"/>
    </row>
    <row r="827" spans="2:23" ht="12.75" customHeight="1" x14ac:dyDescent="0.2">
      <c r="B827" s="244"/>
      <c r="C827" s="318"/>
      <c r="D827" s="322"/>
      <c r="E827" s="324" t="s">
        <v>303</v>
      </c>
      <c r="F827" s="984" t="str">
        <f>Translations!$B$826</f>
        <v>Elektroenerģijas ielaide siltuma ražošanai</v>
      </c>
      <c r="G827" s="984"/>
      <c r="H827" s="985"/>
      <c r="I827" s="983"/>
      <c r="J827" s="983"/>
      <c r="K827" s="965"/>
      <c r="L827" s="965"/>
      <c r="M827" s="965"/>
      <c r="N827" s="965"/>
    </row>
    <row r="828" spans="2:23" ht="12.75" customHeight="1" x14ac:dyDescent="0.2">
      <c r="B828" s="244"/>
      <c r="C828" s="318"/>
      <c r="D828" s="322"/>
      <c r="E828" s="324" t="s">
        <v>304</v>
      </c>
      <c r="F828" s="984" t="str">
        <f>Translations!$B$353</f>
        <v>Svērtais emisijas faktors</v>
      </c>
      <c r="G828" s="984"/>
      <c r="H828" s="985"/>
      <c r="I828" s="926"/>
      <c r="J828" s="927"/>
      <c r="K828" s="928"/>
      <c r="L828" s="929"/>
      <c r="M828" s="928"/>
      <c r="N828" s="945"/>
    </row>
    <row r="829" spans="2:23" ht="5.0999999999999996" customHeight="1" x14ac:dyDescent="0.2">
      <c r="B829" s="244"/>
      <c r="C829" s="318"/>
      <c r="D829" s="322"/>
      <c r="E829" s="319"/>
      <c r="F829" s="319"/>
      <c r="G829" s="319"/>
      <c r="H829" s="319"/>
      <c r="I829" s="319"/>
      <c r="J829" s="319"/>
      <c r="K829" s="319"/>
      <c r="L829" s="319"/>
      <c r="M829" s="319"/>
      <c r="N829" s="320"/>
    </row>
    <row r="830" spans="2:23" ht="12.75" customHeight="1" x14ac:dyDescent="0.2">
      <c r="B830" s="244"/>
      <c r="C830" s="318"/>
      <c r="D830" s="322"/>
      <c r="E830" s="324" t="s">
        <v>305</v>
      </c>
      <c r="F830" s="978" t="str">
        <f>Translations!$B$257</f>
        <v>Izmantotās metodikas apraksts</v>
      </c>
      <c r="G830" s="978"/>
      <c r="H830" s="978"/>
      <c r="I830" s="978"/>
      <c r="J830" s="978"/>
      <c r="K830" s="978"/>
      <c r="L830" s="978"/>
      <c r="M830" s="978"/>
      <c r="N830" s="979"/>
    </row>
    <row r="831" spans="2:23" ht="5.0999999999999996" customHeight="1" x14ac:dyDescent="0.2">
      <c r="B831" s="244"/>
      <c r="C831" s="318"/>
      <c r="D831" s="319"/>
      <c r="E831" s="323"/>
      <c r="F831" s="333"/>
      <c r="G831" s="334"/>
      <c r="H831" s="334"/>
      <c r="I831" s="334"/>
      <c r="J831" s="334"/>
      <c r="K831" s="334"/>
      <c r="L831" s="334"/>
      <c r="M831" s="334"/>
      <c r="N831" s="335"/>
    </row>
    <row r="832" spans="2:23" ht="12.75" customHeight="1" x14ac:dyDescent="0.2">
      <c r="B832" s="244"/>
      <c r="C832" s="318"/>
      <c r="D832" s="322"/>
      <c r="E832" s="324"/>
      <c r="F832" s="987" t="str">
        <f>IF(I718&lt;&gt;"",HYPERLINK("#" &amp; Q832,EUConst_MsgDescription),"")</f>
        <v/>
      </c>
      <c r="G832" s="961"/>
      <c r="H832" s="961"/>
      <c r="I832" s="961"/>
      <c r="J832" s="961"/>
      <c r="K832" s="961"/>
      <c r="L832" s="961"/>
      <c r="M832" s="961"/>
      <c r="N832" s="962"/>
      <c r="P832" s="22" t="s">
        <v>172</v>
      </c>
      <c r="Q832" s="371" t="str">
        <f>"#"&amp;ADDRESS(ROW($C$10),COLUMN($C$10))</f>
        <v>#$C$10</v>
      </c>
    </row>
    <row r="833" spans="2:23" ht="5.0999999999999996" customHeight="1" x14ac:dyDescent="0.2">
      <c r="B833" s="244"/>
      <c r="C833" s="318"/>
      <c r="D833" s="322"/>
      <c r="E833" s="325"/>
      <c r="F833" s="988"/>
      <c r="G833" s="988"/>
      <c r="H833" s="988"/>
      <c r="I833" s="988"/>
      <c r="J833" s="988"/>
      <c r="K833" s="988"/>
      <c r="L833" s="988"/>
      <c r="M833" s="988"/>
      <c r="N833" s="989"/>
    </row>
    <row r="834" spans="2:23" ht="50.1" customHeight="1" x14ac:dyDescent="0.2">
      <c r="B834" s="244"/>
      <c r="C834" s="318"/>
      <c r="D834" s="325"/>
      <c r="E834" s="325"/>
      <c r="F834" s="946"/>
      <c r="G834" s="947"/>
      <c r="H834" s="947"/>
      <c r="I834" s="947"/>
      <c r="J834" s="947"/>
      <c r="K834" s="947"/>
      <c r="L834" s="947"/>
      <c r="M834" s="947"/>
      <c r="N834" s="948"/>
    </row>
    <row r="835" spans="2:23" ht="5.0999999999999996" customHeight="1" thickBot="1" x14ac:dyDescent="0.25">
      <c r="B835" s="244"/>
      <c r="C835" s="318"/>
      <c r="D835" s="322"/>
      <c r="E835" s="319"/>
      <c r="F835" s="319"/>
      <c r="G835" s="319"/>
      <c r="H835" s="319"/>
      <c r="I835" s="319"/>
      <c r="J835" s="319"/>
      <c r="K835" s="319"/>
      <c r="L835" s="319"/>
      <c r="M835" s="319"/>
      <c r="N835" s="320"/>
    </row>
    <row r="836" spans="2:23" ht="12.75" customHeight="1" x14ac:dyDescent="0.2">
      <c r="B836" s="244"/>
      <c r="C836" s="318"/>
      <c r="D836" s="322"/>
      <c r="E836" s="324"/>
      <c r="F836" s="990" t="str">
        <f>Translations!$B$210</f>
        <v>Atsauce uz ārējām datnēm (attiecīgā gadījumā)</v>
      </c>
      <c r="G836" s="990"/>
      <c r="H836" s="990"/>
      <c r="I836" s="990"/>
      <c r="J836" s="990"/>
      <c r="K836" s="900"/>
      <c r="L836" s="900"/>
      <c r="M836" s="900"/>
      <c r="N836" s="900"/>
      <c r="W836" s="266" t="s">
        <v>165</v>
      </c>
    </row>
    <row r="837" spans="2:23" ht="5.0999999999999996" customHeight="1" x14ac:dyDescent="0.2">
      <c r="B837" s="244"/>
      <c r="C837" s="318"/>
      <c r="D837" s="322"/>
      <c r="E837" s="319"/>
      <c r="F837" s="319"/>
      <c r="G837" s="319"/>
      <c r="H837" s="319"/>
      <c r="I837" s="319"/>
      <c r="J837" s="319"/>
      <c r="K837" s="319"/>
      <c r="L837" s="319"/>
      <c r="M837" s="319"/>
      <c r="N837" s="320"/>
      <c r="W837" s="253"/>
    </row>
    <row r="838" spans="2:23" ht="12.75" customHeight="1" x14ac:dyDescent="0.2">
      <c r="B838" s="244"/>
      <c r="C838" s="318"/>
      <c r="D838" s="322" t="s">
        <v>33</v>
      </c>
      <c r="E838" s="1006" t="str">
        <f>Translations!$B$258</f>
        <v>Vai ir ievērota hierarhiskā kārtība?</v>
      </c>
      <c r="F838" s="1006"/>
      <c r="G838" s="1006"/>
      <c r="H838" s="1007"/>
      <c r="I838" s="260"/>
      <c r="J838" s="330" t="str">
        <f>Translations!$B$259</f>
        <v xml:space="preserve"> Ja nav, kāpēc nav?</v>
      </c>
      <c r="K838" s="926"/>
      <c r="L838" s="927"/>
      <c r="M838" s="927"/>
      <c r="N838" s="941"/>
      <c r="W838" s="258" t="b">
        <f>AND(I838&lt;&gt;"",I838=TRUE)</f>
        <v>0</v>
      </c>
    </row>
    <row r="839" spans="2:23" ht="5.0999999999999996" customHeight="1" x14ac:dyDescent="0.2">
      <c r="B839" s="244"/>
      <c r="C839" s="318"/>
      <c r="D839" s="319"/>
      <c r="E839" s="549"/>
      <c r="F839" s="549"/>
      <c r="G839" s="549"/>
      <c r="H839" s="549"/>
      <c r="I839" s="549"/>
      <c r="J839" s="549"/>
      <c r="K839" s="549"/>
      <c r="L839" s="549"/>
      <c r="M839" s="549"/>
      <c r="N839" s="550"/>
      <c r="V839" s="254"/>
      <c r="W839" s="253"/>
    </row>
    <row r="840" spans="2:23" ht="12.75" customHeight="1" x14ac:dyDescent="0.2">
      <c r="B840" s="244"/>
      <c r="C840" s="318"/>
      <c r="D840" s="331"/>
      <c r="E840" s="331"/>
      <c r="F840" s="978" t="str">
        <f>Translations!$B$264</f>
        <v>Sīkākas ziņas par jebkādām atkāpēm no hierarhijas</v>
      </c>
      <c r="G840" s="978"/>
      <c r="H840" s="978"/>
      <c r="I840" s="978"/>
      <c r="J840" s="978"/>
      <c r="K840" s="978"/>
      <c r="L840" s="978"/>
      <c r="M840" s="978"/>
      <c r="N840" s="979"/>
      <c r="V840" s="254"/>
      <c r="W840" s="253"/>
    </row>
    <row r="841" spans="2:23" ht="25.5" customHeight="1" thickBot="1" x14ac:dyDescent="0.25">
      <c r="B841" s="244"/>
      <c r="C841" s="318"/>
      <c r="D841" s="331"/>
      <c r="E841" s="331"/>
      <c r="F841" s="946"/>
      <c r="G841" s="947"/>
      <c r="H841" s="947"/>
      <c r="I841" s="947"/>
      <c r="J841" s="947"/>
      <c r="K841" s="947"/>
      <c r="L841" s="947"/>
      <c r="M841" s="947"/>
      <c r="N841" s="948"/>
      <c r="V841" s="254"/>
      <c r="W841" s="268" t="b">
        <f>W838</f>
        <v>0</v>
      </c>
    </row>
    <row r="842" spans="2:23" ht="5.0999999999999996" customHeight="1" x14ac:dyDescent="0.2">
      <c r="B842" s="244"/>
      <c r="C842" s="318"/>
      <c r="D842" s="322"/>
      <c r="E842" s="319"/>
      <c r="F842" s="319"/>
      <c r="G842" s="319"/>
      <c r="H842" s="319"/>
      <c r="I842" s="319"/>
      <c r="J842" s="319"/>
      <c r="K842" s="319"/>
      <c r="L842" s="319"/>
      <c r="M842" s="319"/>
      <c r="N842" s="320"/>
      <c r="W842" s="254"/>
    </row>
    <row r="843" spans="2:23" ht="5.0999999999999996" customHeight="1" x14ac:dyDescent="0.2">
      <c r="B843" s="244"/>
      <c r="C843" s="315"/>
      <c r="D843" s="328"/>
      <c r="E843" s="316"/>
      <c r="F843" s="316"/>
      <c r="G843" s="316"/>
      <c r="H843" s="316"/>
      <c r="I843" s="316"/>
      <c r="J843" s="316"/>
      <c r="K843" s="316"/>
      <c r="L843" s="316"/>
      <c r="M843" s="316"/>
      <c r="N843" s="317"/>
    </row>
    <row r="844" spans="2:23" ht="12.75" customHeight="1" x14ac:dyDescent="0.2">
      <c r="B844" s="244"/>
      <c r="C844" s="318"/>
      <c r="D844" s="321" t="s">
        <v>322</v>
      </c>
      <c r="E844" s="1017" t="str">
        <f>Translations!$B$354</f>
        <v>Šajā apakšiekārtā importētais un no tās eksportētais izmērāmais siltums</v>
      </c>
      <c r="F844" s="1017"/>
      <c r="G844" s="1017"/>
      <c r="H844" s="1017"/>
      <c r="I844" s="1017"/>
      <c r="J844" s="1017"/>
      <c r="K844" s="1017"/>
      <c r="L844" s="1017"/>
      <c r="M844" s="1017"/>
      <c r="N844" s="1018"/>
      <c r="S844" s="254"/>
      <c r="T844" s="254"/>
    </row>
    <row r="845" spans="2:23" ht="12.75" customHeight="1" x14ac:dyDescent="0.2">
      <c r="B845" s="244"/>
      <c r="C845" s="318"/>
      <c r="D845" s="322" t="s">
        <v>32</v>
      </c>
      <c r="E845" s="980" t="str">
        <f>Translations!$B$357</f>
        <v>Vai šai apakšiekārtai ir relevantas izmērāma siltuma plūsmas?</v>
      </c>
      <c r="F845" s="980"/>
      <c r="G845" s="980"/>
      <c r="H845" s="980"/>
      <c r="I845" s="980"/>
      <c r="J845" s="980"/>
      <c r="K845" s="980"/>
      <c r="L845" s="980"/>
      <c r="M845" s="986"/>
      <c r="N845" s="986"/>
    </row>
    <row r="846" spans="2:23" ht="12.75" customHeight="1" x14ac:dyDescent="0.2">
      <c r="B846" s="244"/>
      <c r="C846" s="318"/>
      <c r="D846" s="322"/>
      <c r="E846" s="319"/>
      <c r="F846" s="319"/>
      <c r="G846" s="319"/>
      <c r="H846" s="319"/>
      <c r="I846" s="319"/>
      <c r="J846" s="921" t="str">
        <f>IF(I718="","",IF(AND(M845&lt;&gt;"",M845=FALSE),HYPERLINK(Q846,EUconst_MsgGoOn),""))</f>
        <v/>
      </c>
      <c r="K846" s="922"/>
      <c r="L846" s="922"/>
      <c r="M846" s="922"/>
      <c r="N846" s="923"/>
      <c r="P846" s="22" t="s">
        <v>172</v>
      </c>
      <c r="Q846" s="371" t="str">
        <f>"#"&amp;ADDRESS(ROW(D886),COLUMN(D886))</f>
        <v>#$D$886</v>
      </c>
    </row>
    <row r="847" spans="2:23" ht="5.0999999999999996" customHeight="1" x14ac:dyDescent="0.2">
      <c r="B847" s="244"/>
      <c r="C847" s="318"/>
      <c r="D847" s="322"/>
      <c r="E847" s="322"/>
      <c r="F847" s="322"/>
      <c r="G847" s="322"/>
      <c r="H847" s="322"/>
      <c r="I847" s="322"/>
      <c r="J847" s="322"/>
      <c r="K847" s="322"/>
      <c r="L847" s="322"/>
      <c r="M847" s="322"/>
      <c r="N847" s="329"/>
      <c r="P847" s="22"/>
    </row>
    <row r="848" spans="2:23" ht="12.75" customHeight="1" x14ac:dyDescent="0.2">
      <c r="B848" s="244"/>
      <c r="C848" s="318"/>
      <c r="D848" s="322" t="s">
        <v>33</v>
      </c>
      <c r="E848" s="980" t="str">
        <f>Translations!$B$249</f>
        <v>Informācija par izmantoto metodiku</v>
      </c>
      <c r="F848" s="980"/>
      <c r="G848" s="980"/>
      <c r="H848" s="980"/>
      <c r="I848" s="980"/>
      <c r="J848" s="980"/>
      <c r="K848" s="980"/>
      <c r="L848" s="980"/>
      <c r="M848" s="980"/>
      <c r="N848" s="981"/>
    </row>
    <row r="849" spans="1:23" ht="25.5" customHeight="1" thickBot="1" x14ac:dyDescent="0.25">
      <c r="B849" s="244"/>
      <c r="C849" s="318"/>
      <c r="D849" s="319"/>
      <c r="E849" s="319"/>
      <c r="F849" s="319"/>
      <c r="G849" s="319"/>
      <c r="H849" s="319"/>
      <c r="I849" s="982" t="str">
        <f>Translations!$B$254</f>
        <v>Datu avots</v>
      </c>
      <c r="J849" s="982"/>
      <c r="K849" s="982" t="str">
        <f>Translations!$B$255</f>
        <v>Cits datu avots (attiecīgā gadījumā)</v>
      </c>
      <c r="L849" s="982"/>
      <c r="M849" s="982" t="str">
        <f>Translations!$B$255</f>
        <v>Cits datu avots (attiecīgā gadījumā)</v>
      </c>
      <c r="N849" s="982"/>
      <c r="W849" s="245" t="s">
        <v>165</v>
      </c>
    </row>
    <row r="850" spans="1:23" ht="12.75" customHeight="1" x14ac:dyDescent="0.2">
      <c r="B850" s="244"/>
      <c r="C850" s="318"/>
      <c r="D850" s="322"/>
      <c r="E850" s="324" t="s">
        <v>302</v>
      </c>
      <c r="F850" s="967" t="str">
        <f>Translations!$B$359</f>
        <v>Importētais izmērāmais siltums</v>
      </c>
      <c r="G850" s="967"/>
      <c r="H850" s="968"/>
      <c r="I850" s="958"/>
      <c r="J850" s="959"/>
      <c r="K850" s="953"/>
      <c r="L850" s="957"/>
      <c r="M850" s="953"/>
      <c r="N850" s="954"/>
      <c r="W850" s="251" t="b">
        <f>AND(M845&lt;&gt;"",M845=FALSE)</f>
        <v>0</v>
      </c>
    </row>
    <row r="851" spans="1:23" ht="12.75" customHeight="1" x14ac:dyDescent="0.2">
      <c r="B851" s="244"/>
      <c r="C851" s="318"/>
      <c r="D851" s="322"/>
      <c r="E851" s="324" t="s">
        <v>303</v>
      </c>
      <c r="F851" s="969" t="str">
        <f>Translations!$B$360</f>
        <v>Izmērāmais siltums no pulpas</v>
      </c>
      <c r="G851" s="969"/>
      <c r="H851" s="970"/>
      <c r="I851" s="971"/>
      <c r="J851" s="972"/>
      <c r="K851" s="973"/>
      <c r="L851" s="974"/>
      <c r="M851" s="973"/>
      <c r="N851" s="975"/>
      <c r="W851" s="252" t="b">
        <f>W850</f>
        <v>0</v>
      </c>
    </row>
    <row r="852" spans="1:23" ht="12.75" customHeight="1" x14ac:dyDescent="0.2">
      <c r="B852" s="244"/>
      <c r="C852" s="318"/>
      <c r="D852" s="322"/>
      <c r="E852" s="324" t="s">
        <v>304</v>
      </c>
      <c r="F852" s="969" t="str">
        <f>Translations!$B$361</f>
        <v>Izmērāmais siltums no slāpekļskābes</v>
      </c>
      <c r="G852" s="969"/>
      <c r="H852" s="970"/>
      <c r="I852" s="971"/>
      <c r="J852" s="972"/>
      <c r="K852" s="973"/>
      <c r="L852" s="974"/>
      <c r="M852" s="973"/>
      <c r="N852" s="975"/>
      <c r="W852" s="252" t="b">
        <f>W851</f>
        <v>0</v>
      </c>
    </row>
    <row r="853" spans="1:23" ht="12.75" customHeight="1" x14ac:dyDescent="0.2">
      <c r="B853" s="244"/>
      <c r="C853" s="318"/>
      <c r="D853" s="322"/>
      <c r="E853" s="324" t="s">
        <v>305</v>
      </c>
      <c r="F853" s="976" t="str">
        <f>Translations!$B$362</f>
        <v>Eksportētais izmērāmais siltums</v>
      </c>
      <c r="G853" s="976"/>
      <c r="H853" s="977"/>
      <c r="I853" s="934"/>
      <c r="J853" s="935"/>
      <c r="K853" s="936"/>
      <c r="L853" s="937"/>
      <c r="M853" s="936"/>
      <c r="N853" s="938"/>
      <c r="W853" s="252" t="b">
        <f>W852</f>
        <v>0</v>
      </c>
    </row>
    <row r="854" spans="1:23" ht="12.75" customHeight="1" x14ac:dyDescent="0.2">
      <c r="B854" s="244"/>
      <c r="C854" s="318"/>
      <c r="D854" s="322"/>
      <c r="E854" s="324" t="s">
        <v>306</v>
      </c>
      <c r="F854" s="984" t="str">
        <f>Translations!$B$274</f>
        <v>Neto izmērāmā siltuma plūsmas</v>
      </c>
      <c r="G854" s="984"/>
      <c r="H854" s="985"/>
      <c r="I854" s="926"/>
      <c r="J854" s="927"/>
      <c r="K854" s="928"/>
      <c r="L854" s="929"/>
      <c r="M854" s="928"/>
      <c r="N854" s="945"/>
      <c r="W854" s="252" t="b">
        <f>W853</f>
        <v>0</v>
      </c>
    </row>
    <row r="855" spans="1:23" ht="5.0999999999999996" customHeight="1" x14ac:dyDescent="0.2">
      <c r="B855" s="244"/>
      <c r="C855" s="318"/>
      <c r="D855" s="322"/>
      <c r="E855" s="319"/>
      <c r="F855" s="319"/>
      <c r="G855" s="319"/>
      <c r="H855" s="319"/>
      <c r="I855" s="319"/>
      <c r="J855" s="319"/>
      <c r="K855" s="319"/>
      <c r="L855" s="319"/>
      <c r="M855" s="319"/>
      <c r="N855" s="320"/>
      <c r="W855" s="253"/>
    </row>
    <row r="856" spans="1:23" ht="12.75" customHeight="1" x14ac:dyDescent="0.2">
      <c r="B856" s="244"/>
      <c r="C856" s="318"/>
      <c r="D856" s="322"/>
      <c r="E856" s="324" t="s">
        <v>306</v>
      </c>
      <c r="F856" s="978" t="str">
        <f>Translations!$B$257</f>
        <v>Izmantotās metodikas apraksts</v>
      </c>
      <c r="G856" s="978"/>
      <c r="H856" s="978"/>
      <c r="I856" s="978"/>
      <c r="J856" s="978"/>
      <c r="K856" s="978"/>
      <c r="L856" s="978"/>
      <c r="M856" s="978"/>
      <c r="N856" s="979"/>
      <c r="W856" s="253"/>
    </row>
    <row r="857" spans="1:23" ht="5.0999999999999996" customHeight="1" x14ac:dyDescent="0.2">
      <c r="B857" s="244"/>
      <c r="C857" s="318"/>
      <c r="D857" s="319"/>
      <c r="E857" s="323"/>
      <c r="F857" s="213"/>
      <c r="G857" s="553"/>
      <c r="H857" s="553"/>
      <c r="I857" s="553"/>
      <c r="J857" s="553"/>
      <c r="K857" s="553"/>
      <c r="L857" s="553"/>
      <c r="M857" s="553"/>
      <c r="N857" s="554"/>
      <c r="W857" s="253"/>
    </row>
    <row r="858" spans="1:23" ht="12.75" customHeight="1" x14ac:dyDescent="0.2">
      <c r="B858" s="244"/>
      <c r="C858" s="318"/>
      <c r="D858" s="322"/>
      <c r="E858" s="324"/>
      <c r="F858" s="987" t="str">
        <f>IF(I718&lt;&gt;"",HYPERLINK("#" &amp; Q858,EUConst_MsgDescription),"")</f>
        <v/>
      </c>
      <c r="G858" s="961"/>
      <c r="H858" s="961"/>
      <c r="I858" s="961"/>
      <c r="J858" s="961"/>
      <c r="K858" s="961"/>
      <c r="L858" s="961"/>
      <c r="M858" s="961"/>
      <c r="N858" s="962"/>
      <c r="P858" s="22" t="s">
        <v>172</v>
      </c>
      <c r="Q858" s="371" t="str">
        <f>"#"&amp;ADDRESS(ROW($C$10),COLUMN($C$10))</f>
        <v>#$C$10</v>
      </c>
      <c r="W858" s="253"/>
    </row>
    <row r="859" spans="1:23" ht="5.0999999999999996" customHeight="1" x14ac:dyDescent="0.2">
      <c r="C859" s="318"/>
      <c r="D859" s="322"/>
      <c r="E859" s="325"/>
      <c r="F859" s="988"/>
      <c r="G859" s="988"/>
      <c r="H859" s="988"/>
      <c r="I859" s="988"/>
      <c r="J859" s="988"/>
      <c r="K859" s="988"/>
      <c r="L859" s="988"/>
      <c r="M859" s="988"/>
      <c r="N859" s="989"/>
      <c r="W859" s="253"/>
    </row>
    <row r="860" spans="1:23" s="249" customFormat="1" ht="50.1" customHeight="1" x14ac:dyDescent="0.2">
      <c r="A860" s="254"/>
      <c r="B860" s="12"/>
      <c r="C860" s="318"/>
      <c r="D860" s="325"/>
      <c r="E860" s="325"/>
      <c r="F860" s="946"/>
      <c r="G860" s="947"/>
      <c r="H860" s="947"/>
      <c r="I860" s="947"/>
      <c r="J860" s="947"/>
      <c r="K860" s="947"/>
      <c r="L860" s="947"/>
      <c r="M860" s="947"/>
      <c r="N860" s="948"/>
      <c r="O860" s="36"/>
      <c r="P860" s="254"/>
      <c r="Q860" s="254"/>
      <c r="R860" s="254"/>
      <c r="S860" s="245"/>
      <c r="T860" s="245"/>
      <c r="U860" s="254"/>
      <c r="V860" s="254"/>
      <c r="W860" s="255" t="b">
        <f>W854</f>
        <v>0</v>
      </c>
    </row>
    <row r="861" spans="1:23" ht="5.0999999999999996" customHeight="1" x14ac:dyDescent="0.2">
      <c r="C861" s="318"/>
      <c r="D861" s="322"/>
      <c r="E861" s="319"/>
      <c r="F861" s="319"/>
      <c r="G861" s="319"/>
      <c r="H861" s="319"/>
      <c r="I861" s="319"/>
      <c r="J861" s="319"/>
      <c r="K861" s="319"/>
      <c r="L861" s="319"/>
      <c r="M861" s="319"/>
      <c r="N861" s="320"/>
      <c r="W861" s="253"/>
    </row>
    <row r="862" spans="1:23" ht="12.75" customHeight="1" x14ac:dyDescent="0.2">
      <c r="C862" s="318"/>
      <c r="D862" s="322"/>
      <c r="E862" s="324"/>
      <c r="F862" s="990" t="str">
        <f>Translations!$B$210</f>
        <v>Atsauce uz ārējām datnēm (attiecīgā gadījumā)</v>
      </c>
      <c r="G862" s="990"/>
      <c r="H862" s="990"/>
      <c r="I862" s="990"/>
      <c r="J862" s="990"/>
      <c r="K862" s="900"/>
      <c r="L862" s="900"/>
      <c r="M862" s="900"/>
      <c r="N862" s="900"/>
      <c r="W862" s="255" t="b">
        <f>W860</f>
        <v>0</v>
      </c>
    </row>
    <row r="863" spans="1:23" ht="5.0999999999999996" customHeight="1" x14ac:dyDescent="0.2">
      <c r="C863" s="318"/>
      <c r="D863" s="322"/>
      <c r="E863" s="319"/>
      <c r="F863" s="319"/>
      <c r="G863" s="319"/>
      <c r="H863" s="319"/>
      <c r="I863" s="319"/>
      <c r="J863" s="319"/>
      <c r="K863" s="319"/>
      <c r="L863" s="319"/>
      <c r="M863" s="319"/>
      <c r="N863" s="320"/>
      <c r="V863" s="254"/>
      <c r="W863" s="253"/>
    </row>
    <row r="864" spans="1:23" ht="12.75" customHeight="1" x14ac:dyDescent="0.2">
      <c r="C864" s="318"/>
      <c r="D864" s="322" t="s">
        <v>34</v>
      </c>
      <c r="E864" s="1006" t="str">
        <f>Translations!$B$258</f>
        <v>Vai ir ievērota hierarhiskā kārtība?</v>
      </c>
      <c r="F864" s="1006"/>
      <c r="G864" s="1006"/>
      <c r="H864" s="1007"/>
      <c r="I864" s="260"/>
      <c r="J864" s="330" t="str">
        <f>Translations!$B$259</f>
        <v xml:space="preserve"> Ja nav, kāpēc nav?</v>
      </c>
      <c r="K864" s="926"/>
      <c r="L864" s="927"/>
      <c r="M864" s="927"/>
      <c r="N864" s="941"/>
      <c r="V864" s="257" t="b">
        <f>W862</f>
        <v>0</v>
      </c>
      <c r="W864" s="258" t="b">
        <f>OR(W860,AND(I864&lt;&gt;"",I864=TRUE))</f>
        <v>0</v>
      </c>
    </row>
    <row r="865" spans="1:23" ht="5.0999999999999996" customHeight="1" x14ac:dyDescent="0.2">
      <c r="C865" s="318"/>
      <c r="D865" s="319"/>
      <c r="E865" s="549"/>
      <c r="F865" s="549"/>
      <c r="G865" s="549"/>
      <c r="H865" s="549"/>
      <c r="I865" s="549"/>
      <c r="J865" s="549"/>
      <c r="K865" s="549"/>
      <c r="L865" s="549"/>
      <c r="M865" s="549"/>
      <c r="N865" s="550"/>
      <c r="V865" s="254"/>
      <c r="W865" s="253"/>
    </row>
    <row r="866" spans="1:23" ht="12.75" customHeight="1" x14ac:dyDescent="0.2">
      <c r="C866" s="318"/>
      <c r="D866" s="331"/>
      <c r="E866" s="331"/>
      <c r="F866" s="978" t="str">
        <f>Translations!$B$264</f>
        <v>Sīkākas ziņas par jebkādām atkāpēm no hierarhijas</v>
      </c>
      <c r="G866" s="978"/>
      <c r="H866" s="978"/>
      <c r="I866" s="978"/>
      <c r="J866" s="978"/>
      <c r="K866" s="978"/>
      <c r="L866" s="978"/>
      <c r="M866" s="978"/>
      <c r="N866" s="979"/>
      <c r="V866" s="254"/>
      <c r="W866" s="253"/>
    </row>
    <row r="867" spans="1:23" ht="25.5" customHeight="1" x14ac:dyDescent="0.2">
      <c r="C867" s="318"/>
      <c r="D867" s="331"/>
      <c r="E867" s="331"/>
      <c r="F867" s="946"/>
      <c r="G867" s="947"/>
      <c r="H867" s="947"/>
      <c r="I867" s="947"/>
      <c r="J867" s="947"/>
      <c r="K867" s="947"/>
      <c r="L867" s="947"/>
      <c r="M867" s="947"/>
      <c r="N867" s="948"/>
      <c r="V867" s="254"/>
      <c r="W867" s="255" t="b">
        <f>W864</f>
        <v>0</v>
      </c>
    </row>
    <row r="868" spans="1:23" ht="5.0999999999999996" customHeight="1" x14ac:dyDescent="0.2">
      <c r="C868" s="318"/>
      <c r="D868" s="319"/>
      <c r="E868" s="549"/>
      <c r="F868" s="549"/>
      <c r="G868" s="549"/>
      <c r="H868" s="549"/>
      <c r="I868" s="549"/>
      <c r="J868" s="549"/>
      <c r="K868" s="549"/>
      <c r="L868" s="549"/>
      <c r="M868" s="549"/>
      <c r="N868" s="550"/>
      <c r="V868" s="254"/>
      <c r="W868" s="253"/>
    </row>
    <row r="869" spans="1:23" ht="12.75" customHeight="1" x14ac:dyDescent="0.2">
      <c r="C869" s="318"/>
      <c r="D869" s="322" t="s">
        <v>35</v>
      </c>
      <c r="E869" s="980" t="str">
        <f>Translations!$B$363</f>
        <v>Relevanto attiecināmo emisijas faktoru noteikšanas metodikas apraksts saskaņā ar FAR VII pielikuma 10.1.2. un 10.1.3. iedaļu.</v>
      </c>
      <c r="F869" s="980"/>
      <c r="G869" s="980"/>
      <c r="H869" s="980"/>
      <c r="I869" s="980"/>
      <c r="J869" s="980"/>
      <c r="K869" s="980"/>
      <c r="L869" s="980"/>
      <c r="M869" s="980"/>
      <c r="N869" s="981"/>
      <c r="V869" s="254"/>
      <c r="W869" s="253"/>
    </row>
    <row r="870" spans="1:23" ht="5.0999999999999996" customHeight="1" x14ac:dyDescent="0.2">
      <c r="C870" s="318"/>
      <c r="D870" s="319"/>
      <c r="E870" s="323"/>
      <c r="F870" s="213"/>
      <c r="G870" s="553"/>
      <c r="H870" s="553"/>
      <c r="I870" s="553"/>
      <c r="J870" s="553"/>
      <c r="K870" s="553"/>
      <c r="L870" s="553"/>
      <c r="M870" s="553"/>
      <c r="N870" s="554"/>
      <c r="W870" s="253"/>
    </row>
    <row r="871" spans="1:23" ht="12.75" customHeight="1" x14ac:dyDescent="0.2">
      <c r="C871" s="318"/>
      <c r="D871" s="322"/>
      <c r="E871" s="324"/>
      <c r="F871" s="987" t="str">
        <f>IF(I718&lt;&gt;"",HYPERLINK("#" &amp; Q871,EUConst_MsgDescription),"")</f>
        <v/>
      </c>
      <c r="G871" s="961"/>
      <c r="H871" s="961"/>
      <c r="I871" s="961"/>
      <c r="J871" s="961"/>
      <c r="K871" s="961"/>
      <c r="L871" s="961"/>
      <c r="M871" s="961"/>
      <c r="N871" s="962"/>
      <c r="P871" s="22" t="s">
        <v>172</v>
      </c>
      <c r="Q871" s="371" t="str">
        <f>"#"&amp;ADDRESS(ROW($C$10),COLUMN($C$10))</f>
        <v>#$C$10</v>
      </c>
      <c r="W871" s="253"/>
    </row>
    <row r="872" spans="1:23" ht="5.0999999999999996" customHeight="1" x14ac:dyDescent="0.2">
      <c r="C872" s="318"/>
      <c r="D872" s="322"/>
      <c r="E872" s="325"/>
      <c r="F872" s="988"/>
      <c r="G872" s="988"/>
      <c r="H872" s="988"/>
      <c r="I872" s="988"/>
      <c r="J872" s="988"/>
      <c r="K872" s="988"/>
      <c r="L872" s="988"/>
      <c r="M872" s="988"/>
      <c r="N872" s="989"/>
      <c r="W872" s="253"/>
    </row>
    <row r="873" spans="1:23" s="249" customFormat="1" ht="50.1" customHeight="1" x14ac:dyDescent="0.2">
      <c r="A873" s="254"/>
      <c r="B873" s="12"/>
      <c r="C873" s="318"/>
      <c r="D873" s="331"/>
      <c r="E873" s="332"/>
      <c r="F873" s="946"/>
      <c r="G873" s="947"/>
      <c r="H873" s="947"/>
      <c r="I873" s="947"/>
      <c r="J873" s="947"/>
      <c r="K873" s="947"/>
      <c r="L873" s="947"/>
      <c r="M873" s="947"/>
      <c r="N873" s="948"/>
      <c r="O873" s="36"/>
      <c r="P873" s="269"/>
      <c r="Q873" s="245"/>
      <c r="R873" s="254"/>
      <c r="S873" s="245"/>
      <c r="T873" s="245"/>
      <c r="U873" s="254"/>
      <c r="V873" s="254"/>
      <c r="W873" s="255" t="b">
        <f>W862</f>
        <v>0</v>
      </c>
    </row>
    <row r="874" spans="1:23" ht="5.0999999999999996" customHeight="1" x14ac:dyDescent="0.2">
      <c r="C874" s="318"/>
      <c r="D874" s="322"/>
      <c r="E874" s="319"/>
      <c r="F874" s="319"/>
      <c r="G874" s="319"/>
      <c r="H874" s="319"/>
      <c r="I874" s="319"/>
      <c r="J874" s="319"/>
      <c r="K874" s="319"/>
      <c r="L874" s="319"/>
      <c r="M874" s="319"/>
      <c r="N874" s="320"/>
      <c r="W874" s="253"/>
    </row>
    <row r="875" spans="1:23" ht="12.75" customHeight="1" x14ac:dyDescent="0.2">
      <c r="C875" s="318"/>
      <c r="D875" s="322"/>
      <c r="E875" s="324"/>
      <c r="F875" s="990" t="str">
        <f>Translations!$B$210</f>
        <v>Atsauce uz ārējām datnēm (attiecīgā gadījumā)</v>
      </c>
      <c r="G875" s="990"/>
      <c r="H875" s="990"/>
      <c r="I875" s="990"/>
      <c r="J875" s="990"/>
      <c r="K875" s="900"/>
      <c r="L875" s="900"/>
      <c r="M875" s="900"/>
      <c r="N875" s="900"/>
      <c r="W875" s="255" t="b">
        <f>W873</f>
        <v>0</v>
      </c>
    </row>
    <row r="876" spans="1:23" ht="5.0999999999999996" customHeight="1" x14ac:dyDescent="0.2">
      <c r="C876" s="318"/>
      <c r="D876" s="319"/>
      <c r="E876" s="549"/>
      <c r="F876" s="549"/>
      <c r="G876" s="549"/>
      <c r="H876" s="549"/>
      <c r="I876" s="549"/>
      <c r="J876" s="549"/>
      <c r="K876" s="549"/>
      <c r="L876" s="549"/>
      <c r="M876" s="549"/>
      <c r="N876" s="550"/>
      <c r="R876" s="254"/>
      <c r="V876" s="254"/>
      <c r="W876" s="253"/>
    </row>
    <row r="877" spans="1:23" ht="12.75" customHeight="1" x14ac:dyDescent="0.2">
      <c r="C877" s="318"/>
      <c r="D877" s="322" t="s">
        <v>36</v>
      </c>
      <c r="E877" s="980" t="str">
        <f>Translations!$B$366</f>
        <v>Vai ir relevantas no pulpu ražojošām apakšiekārtām importētas izmērāma siltuma plūsmas?</v>
      </c>
      <c r="F877" s="980"/>
      <c r="G877" s="980"/>
      <c r="H877" s="980"/>
      <c r="I877" s="980"/>
      <c r="J877" s="980"/>
      <c r="K877" s="980"/>
      <c r="L877" s="980"/>
      <c r="M877" s="986"/>
      <c r="N877" s="986"/>
      <c r="R877" s="254"/>
      <c r="V877" s="254"/>
      <c r="W877" s="255" t="b">
        <f>W875</f>
        <v>0</v>
      </c>
    </row>
    <row r="878" spans="1:23" ht="5.0999999999999996" customHeight="1" x14ac:dyDescent="0.2">
      <c r="C878" s="318"/>
      <c r="D878" s="319"/>
      <c r="E878" s="549"/>
      <c r="F878" s="549"/>
      <c r="G878" s="549"/>
      <c r="H878" s="549"/>
      <c r="I878" s="549"/>
      <c r="J878" s="549"/>
      <c r="K878" s="549"/>
      <c r="L878" s="549"/>
      <c r="M878" s="549"/>
      <c r="N878" s="550"/>
      <c r="R878" s="254"/>
      <c r="V878" s="254"/>
      <c r="W878" s="253"/>
    </row>
    <row r="879" spans="1:23" ht="12.75" customHeight="1" x14ac:dyDescent="0.2">
      <c r="C879" s="318"/>
      <c r="D879" s="319"/>
      <c r="E879" s="319"/>
      <c r="F879" s="978" t="str">
        <f>Translations!$B$257</f>
        <v>Izmantotās metodikas apraksts</v>
      </c>
      <c r="G879" s="978"/>
      <c r="H879" s="978"/>
      <c r="I879" s="978"/>
      <c r="J879" s="978"/>
      <c r="K879" s="978"/>
      <c r="L879" s="978"/>
      <c r="M879" s="978"/>
      <c r="N879" s="979"/>
      <c r="R879" s="254"/>
      <c r="V879" s="254"/>
      <c r="W879" s="253"/>
    </row>
    <row r="880" spans="1:23" ht="5.0999999999999996" customHeight="1" x14ac:dyDescent="0.2">
      <c r="C880" s="318"/>
      <c r="D880" s="319"/>
      <c r="E880" s="549"/>
      <c r="F880" s="549"/>
      <c r="G880" s="549"/>
      <c r="H880" s="549"/>
      <c r="I880" s="549"/>
      <c r="J880" s="549"/>
      <c r="K880" s="549"/>
      <c r="L880" s="549"/>
      <c r="M880" s="549"/>
      <c r="N880" s="550"/>
      <c r="R880" s="254"/>
      <c r="V880" s="254"/>
      <c r="W880" s="253"/>
    </row>
    <row r="881" spans="2:23" ht="12.75" customHeight="1" x14ac:dyDescent="0.2">
      <c r="C881" s="318"/>
      <c r="D881" s="322"/>
      <c r="E881" s="324"/>
      <c r="F881" s="987" t="str">
        <f>IF(I718&lt;&gt;"",HYPERLINK("#" &amp; Q881,EUConst_MsgDescription),"")</f>
        <v/>
      </c>
      <c r="G881" s="961"/>
      <c r="H881" s="961"/>
      <c r="I881" s="961"/>
      <c r="J881" s="961"/>
      <c r="K881" s="961"/>
      <c r="L881" s="961"/>
      <c r="M881" s="961"/>
      <c r="N881" s="962"/>
      <c r="P881" s="22" t="s">
        <v>172</v>
      </c>
      <c r="Q881" s="371" t="str">
        <f>"#"&amp;ADDRESS(ROW($C$10),COLUMN($C$10))</f>
        <v>#$C$10</v>
      </c>
      <c r="W881" s="253"/>
    </row>
    <row r="882" spans="2:23" ht="5.0999999999999996" customHeight="1" x14ac:dyDescent="0.2">
      <c r="C882" s="318"/>
      <c r="D882" s="322"/>
      <c r="E882" s="325"/>
      <c r="F882" s="988"/>
      <c r="G882" s="988"/>
      <c r="H882" s="988"/>
      <c r="I882" s="988"/>
      <c r="J882" s="988"/>
      <c r="K882" s="988"/>
      <c r="L882" s="988"/>
      <c r="M882" s="988"/>
      <c r="N882" s="989"/>
      <c r="W882" s="253"/>
    </row>
    <row r="883" spans="2:23" ht="50.1" customHeight="1" thickBot="1" x14ac:dyDescent="0.25">
      <c r="C883" s="318"/>
      <c r="D883" s="319"/>
      <c r="E883" s="319"/>
      <c r="F883" s="946"/>
      <c r="G883" s="947"/>
      <c r="H883" s="947"/>
      <c r="I883" s="947"/>
      <c r="J883" s="947"/>
      <c r="K883" s="947"/>
      <c r="L883" s="947"/>
      <c r="M883" s="947"/>
      <c r="N883" s="948"/>
      <c r="R883" s="254"/>
      <c r="V883" s="254"/>
      <c r="W883" s="270" t="b">
        <f>OR(W877,AND(M877&lt;&gt;"",M877=FALSE))</f>
        <v>0</v>
      </c>
    </row>
    <row r="884" spans="2:23" ht="5.0999999999999996" customHeight="1" x14ac:dyDescent="0.2">
      <c r="C884" s="318"/>
      <c r="D884" s="322"/>
      <c r="E884" s="319"/>
      <c r="F884" s="319"/>
      <c r="G884" s="319"/>
      <c r="H884" s="319"/>
      <c r="I884" s="319"/>
      <c r="J884" s="319"/>
      <c r="K884" s="319"/>
      <c r="L884" s="319"/>
      <c r="M884" s="319"/>
      <c r="N884" s="320"/>
    </row>
    <row r="885" spans="2:23" ht="5.0999999999999996" customHeight="1" x14ac:dyDescent="0.2">
      <c r="B885" s="244"/>
      <c r="C885" s="315"/>
      <c r="D885" s="328"/>
      <c r="E885" s="316"/>
      <c r="F885" s="316"/>
      <c r="G885" s="316"/>
      <c r="H885" s="316"/>
      <c r="I885" s="316"/>
      <c r="J885" s="316"/>
      <c r="K885" s="316"/>
      <c r="L885" s="316"/>
      <c r="M885" s="316"/>
      <c r="N885" s="317"/>
    </row>
    <row r="886" spans="2:23" ht="12.75" customHeight="1" x14ac:dyDescent="0.2">
      <c r="B886" s="244"/>
      <c r="C886" s="318"/>
      <c r="D886" s="321" t="s">
        <v>323</v>
      </c>
      <c r="E886" s="1017" t="str">
        <f>Translations!$B$367</f>
        <v>Šīs apakšiekārtas atlikumgāzu bilance</v>
      </c>
      <c r="F886" s="1017"/>
      <c r="G886" s="1017"/>
      <c r="H886" s="1017"/>
      <c r="I886" s="1017"/>
      <c r="J886" s="1017"/>
      <c r="K886" s="1017"/>
      <c r="L886" s="1017"/>
      <c r="M886" s="1017"/>
      <c r="N886" s="1018"/>
    </row>
    <row r="887" spans="2:23" ht="12.75" customHeight="1" x14ac:dyDescent="0.2">
      <c r="B887" s="244"/>
      <c r="C887" s="318"/>
      <c r="D887" s="322" t="s">
        <v>32</v>
      </c>
      <c r="E887" s="980" t="str">
        <f>Translations!$B$370</f>
        <v>Vai atlikumgāzes ir šai apakšiekārtai relevantas?</v>
      </c>
      <c r="F887" s="980"/>
      <c r="G887" s="980"/>
      <c r="H887" s="980"/>
      <c r="I887" s="980"/>
      <c r="J887" s="980"/>
      <c r="K887" s="980"/>
      <c r="L887" s="980"/>
      <c r="M887" s="986"/>
      <c r="N887" s="986"/>
    </row>
    <row r="888" spans="2:23" ht="12.75" customHeight="1" x14ac:dyDescent="0.2">
      <c r="B888" s="244"/>
      <c r="C888" s="318"/>
      <c r="D888" s="322"/>
      <c r="E888" s="319"/>
      <c r="F888" s="319"/>
      <c r="G888" s="319"/>
      <c r="H888" s="319"/>
      <c r="I888" s="319"/>
      <c r="J888" s="921" t="str">
        <f>IF(I718="","",IF(AND(M887&lt;&gt;"",M887=FALSE),HYPERLINK(Q888,EUconst_MsgGoOn),""))</f>
        <v/>
      </c>
      <c r="K888" s="922"/>
      <c r="L888" s="922"/>
      <c r="M888" s="922"/>
      <c r="N888" s="923"/>
      <c r="P888" s="22" t="s">
        <v>172</v>
      </c>
      <c r="Q888" s="371" t="str">
        <f>"#JUMP_F"&amp;P718+1</f>
        <v>#JUMP_F2</v>
      </c>
    </row>
    <row r="889" spans="2:23" ht="5.0999999999999996" customHeight="1" x14ac:dyDescent="0.2">
      <c r="B889" s="244"/>
      <c r="C889" s="318"/>
      <c r="D889" s="322"/>
      <c r="E889" s="319"/>
      <c r="F889" s="319"/>
      <c r="G889" s="319"/>
      <c r="H889" s="319"/>
      <c r="I889" s="319"/>
      <c r="J889" s="319"/>
      <c r="K889" s="319"/>
      <c r="L889" s="319"/>
      <c r="M889" s="319"/>
      <c r="N889" s="320"/>
    </row>
    <row r="890" spans="2:23" ht="12.75" customHeight="1" x14ac:dyDescent="0.2">
      <c r="B890" s="244"/>
      <c r="C890" s="318"/>
      <c r="D890" s="322" t="s">
        <v>33</v>
      </c>
      <c r="E890" s="980" t="str">
        <f>Translations!$B$249</f>
        <v>Informācija par izmantoto metodiku</v>
      </c>
      <c r="F890" s="980"/>
      <c r="G890" s="980"/>
      <c r="H890" s="980"/>
      <c r="I890" s="980"/>
      <c r="J890" s="980"/>
      <c r="K890" s="980"/>
      <c r="L890" s="980"/>
      <c r="M890" s="980"/>
      <c r="N890" s="981"/>
    </row>
    <row r="891" spans="2:23" ht="25.5" customHeight="1" thickBot="1" x14ac:dyDescent="0.25">
      <c r="B891" s="244"/>
      <c r="C891" s="318"/>
      <c r="D891" s="319"/>
      <c r="E891" s="319"/>
      <c r="F891" s="336"/>
      <c r="G891" s="319"/>
      <c r="H891" s="319"/>
      <c r="I891" s="982" t="str">
        <f>Translations!$B$254</f>
        <v>Datu avots</v>
      </c>
      <c r="J891" s="982"/>
      <c r="K891" s="982" t="str">
        <f>Translations!$B$255</f>
        <v>Cits datu avots (attiecīgā gadījumā)</v>
      </c>
      <c r="L891" s="982"/>
      <c r="M891" s="982" t="str">
        <f>Translations!$B$255</f>
        <v>Cits datu avots (attiecīgā gadījumā)</v>
      </c>
      <c r="N891" s="982"/>
      <c r="W891" s="245" t="s">
        <v>165</v>
      </c>
    </row>
    <row r="892" spans="2:23" ht="12.75" customHeight="1" x14ac:dyDescent="0.2">
      <c r="B892" s="244"/>
      <c r="C892" s="318"/>
      <c r="D892" s="322"/>
      <c r="E892" s="324" t="s">
        <v>302</v>
      </c>
      <c r="F892" s="967" t="str">
        <f>Translations!$B$374</f>
        <v>Radušās atlikumgāzes</v>
      </c>
      <c r="G892" s="967"/>
      <c r="H892" s="968"/>
      <c r="I892" s="958"/>
      <c r="J892" s="959"/>
      <c r="K892" s="953"/>
      <c r="L892" s="957"/>
      <c r="M892" s="953"/>
      <c r="N892" s="954"/>
      <c r="W892" s="251" t="b">
        <f>AND(M887&lt;&gt;"",M887=FALSE)</f>
        <v>0</v>
      </c>
    </row>
    <row r="893" spans="2:23" ht="12.75" customHeight="1" x14ac:dyDescent="0.2">
      <c r="B893" s="244"/>
      <c r="C893" s="318"/>
      <c r="D893" s="322"/>
      <c r="E893" s="324" t="s">
        <v>303</v>
      </c>
      <c r="F893" s="969" t="str">
        <f>Translations!$B$256</f>
        <v>Enerģētiskais saturs</v>
      </c>
      <c r="G893" s="969"/>
      <c r="H893" s="970"/>
      <c r="I893" s="971"/>
      <c r="J893" s="972"/>
      <c r="K893" s="973"/>
      <c r="L893" s="974"/>
      <c r="M893" s="973"/>
      <c r="N893" s="975"/>
      <c r="W893" s="252" t="b">
        <f>W892</f>
        <v>0</v>
      </c>
    </row>
    <row r="894" spans="2:23" ht="12.75" customHeight="1" x14ac:dyDescent="0.2">
      <c r="B894" s="244"/>
      <c r="C894" s="318"/>
      <c r="D894" s="322"/>
      <c r="E894" s="324" t="s">
        <v>304</v>
      </c>
      <c r="F894" s="976" t="str">
        <f>Translations!$B$375</f>
        <v>Emisijas faktors</v>
      </c>
      <c r="G894" s="976"/>
      <c r="H894" s="977"/>
      <c r="I894" s="934"/>
      <c r="J894" s="935"/>
      <c r="K894" s="936"/>
      <c r="L894" s="937"/>
      <c r="M894" s="936"/>
      <c r="N894" s="938"/>
      <c r="W894" s="252" t="b">
        <f>W893</f>
        <v>0</v>
      </c>
    </row>
    <row r="895" spans="2:23" ht="12.75" customHeight="1" x14ac:dyDescent="0.2">
      <c r="B895" s="244"/>
      <c r="C895" s="318"/>
      <c r="D895" s="322"/>
      <c r="E895" s="324" t="s">
        <v>305</v>
      </c>
      <c r="F895" s="967" t="str">
        <f>Translations!$B$376</f>
        <v>Patērētās atlikumgāzes</v>
      </c>
      <c r="G895" s="967"/>
      <c r="H895" s="968"/>
      <c r="I895" s="958"/>
      <c r="J895" s="959"/>
      <c r="K895" s="953"/>
      <c r="L895" s="957"/>
      <c r="M895" s="953"/>
      <c r="N895" s="954"/>
      <c r="W895" s="252" t="b">
        <f t="shared" ref="W895:W906" si="3">W894</f>
        <v>0</v>
      </c>
    </row>
    <row r="896" spans="2:23" ht="12.75" customHeight="1" x14ac:dyDescent="0.2">
      <c r="B896" s="244"/>
      <c r="C896" s="318"/>
      <c r="D896" s="322"/>
      <c r="E896" s="324" t="s">
        <v>306</v>
      </c>
      <c r="F896" s="969" t="str">
        <f>Translations!$B$256</f>
        <v>Enerģētiskais saturs</v>
      </c>
      <c r="G896" s="969"/>
      <c r="H896" s="970"/>
      <c r="I896" s="971"/>
      <c r="J896" s="972"/>
      <c r="K896" s="973"/>
      <c r="L896" s="974"/>
      <c r="M896" s="973"/>
      <c r="N896" s="975"/>
      <c r="W896" s="252" t="b">
        <f t="shared" si="3"/>
        <v>0</v>
      </c>
    </row>
    <row r="897" spans="2:23" ht="12.75" customHeight="1" x14ac:dyDescent="0.2">
      <c r="B897" s="244"/>
      <c r="C897" s="318"/>
      <c r="D897" s="322"/>
      <c r="E897" s="324" t="s">
        <v>307</v>
      </c>
      <c r="F897" s="976" t="str">
        <f>Translations!$B$375</f>
        <v>Emisijas faktors</v>
      </c>
      <c r="G897" s="976"/>
      <c r="H897" s="977"/>
      <c r="I897" s="934"/>
      <c r="J897" s="935"/>
      <c r="K897" s="936"/>
      <c r="L897" s="937"/>
      <c r="M897" s="936"/>
      <c r="N897" s="938"/>
      <c r="W897" s="252" t="b">
        <f t="shared" si="3"/>
        <v>0</v>
      </c>
    </row>
    <row r="898" spans="2:23" ht="12.75" customHeight="1" x14ac:dyDescent="0.2">
      <c r="B898" s="244"/>
      <c r="C898" s="318"/>
      <c r="D898" s="322"/>
      <c r="E898" s="324" t="s">
        <v>308</v>
      </c>
      <c r="F898" s="967" t="str">
        <f>Translations!$B$377</f>
        <v>Lāpā sadedzinātās atlikumgāzes (ne drošības apsvērumu dēļ)</v>
      </c>
      <c r="G898" s="967"/>
      <c r="H898" s="968"/>
      <c r="I898" s="958"/>
      <c r="J898" s="959"/>
      <c r="K898" s="953"/>
      <c r="L898" s="957"/>
      <c r="M898" s="953"/>
      <c r="N898" s="954"/>
      <c r="W898" s="252" t="b">
        <f t="shared" si="3"/>
        <v>0</v>
      </c>
    </row>
    <row r="899" spans="2:23" ht="12.75" customHeight="1" x14ac:dyDescent="0.2">
      <c r="B899" s="244"/>
      <c r="C899" s="318"/>
      <c r="D899" s="322"/>
      <c r="E899" s="324" t="s">
        <v>309</v>
      </c>
      <c r="F899" s="969" t="str">
        <f>Translations!$B$256</f>
        <v>Enerģētiskais saturs</v>
      </c>
      <c r="G899" s="969"/>
      <c r="H899" s="970"/>
      <c r="I899" s="971"/>
      <c r="J899" s="972"/>
      <c r="K899" s="973"/>
      <c r="L899" s="974"/>
      <c r="M899" s="973"/>
      <c r="N899" s="975"/>
      <c r="W899" s="252" t="b">
        <f t="shared" si="3"/>
        <v>0</v>
      </c>
    </row>
    <row r="900" spans="2:23" ht="12.75" customHeight="1" x14ac:dyDescent="0.2">
      <c r="B900" s="244"/>
      <c r="C900" s="318"/>
      <c r="D900" s="322"/>
      <c r="E900" s="324" t="s">
        <v>310</v>
      </c>
      <c r="F900" s="976" t="str">
        <f>Translations!$B$375</f>
        <v>Emisijas faktors</v>
      </c>
      <c r="G900" s="976"/>
      <c r="H900" s="977"/>
      <c r="I900" s="934"/>
      <c r="J900" s="935"/>
      <c r="K900" s="936"/>
      <c r="L900" s="937"/>
      <c r="M900" s="936"/>
      <c r="N900" s="938"/>
      <c r="W900" s="252" t="b">
        <f t="shared" si="3"/>
        <v>0</v>
      </c>
    </row>
    <row r="901" spans="2:23" ht="12.75" customHeight="1" x14ac:dyDescent="0.2">
      <c r="B901" s="244"/>
      <c r="C901" s="318"/>
      <c r="D901" s="322"/>
      <c r="E901" s="324" t="s">
        <v>311</v>
      </c>
      <c r="F901" s="967" t="str">
        <f>Translations!$B$378</f>
        <v>Importētās atlikumgāzes</v>
      </c>
      <c r="G901" s="967"/>
      <c r="H901" s="968"/>
      <c r="I901" s="958"/>
      <c r="J901" s="959"/>
      <c r="K901" s="953"/>
      <c r="L901" s="957"/>
      <c r="M901" s="953"/>
      <c r="N901" s="954"/>
      <c r="W901" s="252" t="b">
        <f t="shared" si="3"/>
        <v>0</v>
      </c>
    </row>
    <row r="902" spans="2:23" ht="12.75" customHeight="1" x14ac:dyDescent="0.2">
      <c r="B902" s="244"/>
      <c r="C902" s="318"/>
      <c r="D902" s="322"/>
      <c r="E902" s="324" t="s">
        <v>312</v>
      </c>
      <c r="F902" s="969" t="str">
        <f>Translations!$B$256</f>
        <v>Enerģētiskais saturs</v>
      </c>
      <c r="G902" s="969"/>
      <c r="H902" s="970"/>
      <c r="I902" s="971"/>
      <c r="J902" s="972"/>
      <c r="K902" s="973"/>
      <c r="L902" s="974"/>
      <c r="M902" s="973"/>
      <c r="N902" s="975"/>
      <c r="W902" s="252" t="b">
        <f t="shared" si="3"/>
        <v>0</v>
      </c>
    </row>
    <row r="903" spans="2:23" ht="12.75" customHeight="1" x14ac:dyDescent="0.2">
      <c r="B903" s="244"/>
      <c r="C903" s="318"/>
      <c r="D903" s="322"/>
      <c r="E903" s="324" t="s">
        <v>313</v>
      </c>
      <c r="F903" s="976" t="str">
        <f>Translations!$B$375</f>
        <v>Emisijas faktors</v>
      </c>
      <c r="G903" s="976"/>
      <c r="H903" s="977"/>
      <c r="I903" s="934"/>
      <c r="J903" s="935"/>
      <c r="K903" s="936"/>
      <c r="L903" s="937"/>
      <c r="M903" s="936"/>
      <c r="N903" s="938"/>
      <c r="W903" s="252" t="b">
        <f t="shared" si="3"/>
        <v>0</v>
      </c>
    </row>
    <row r="904" spans="2:23" ht="12.75" customHeight="1" x14ac:dyDescent="0.2">
      <c r="B904" s="244"/>
      <c r="C904" s="318"/>
      <c r="D904" s="322"/>
      <c r="E904" s="324" t="s">
        <v>314</v>
      </c>
      <c r="F904" s="967" t="str">
        <f>Translations!$B$379</f>
        <v>Eksportētās atlikumgāzes</v>
      </c>
      <c r="G904" s="967"/>
      <c r="H904" s="968"/>
      <c r="I904" s="958"/>
      <c r="J904" s="959"/>
      <c r="K904" s="953"/>
      <c r="L904" s="957"/>
      <c r="M904" s="953"/>
      <c r="N904" s="954"/>
      <c r="W904" s="252" t="b">
        <f t="shared" si="3"/>
        <v>0</v>
      </c>
    </row>
    <row r="905" spans="2:23" ht="12.75" customHeight="1" x14ac:dyDescent="0.2">
      <c r="B905" s="244"/>
      <c r="C905" s="318"/>
      <c r="D905" s="322"/>
      <c r="E905" s="324" t="s">
        <v>315</v>
      </c>
      <c r="F905" s="969" t="str">
        <f>Translations!$B$256</f>
        <v>Enerģētiskais saturs</v>
      </c>
      <c r="G905" s="969"/>
      <c r="H905" s="970"/>
      <c r="I905" s="971"/>
      <c r="J905" s="972"/>
      <c r="K905" s="973"/>
      <c r="L905" s="974"/>
      <c r="M905" s="973"/>
      <c r="N905" s="975"/>
      <c r="W905" s="252" t="b">
        <f t="shared" si="3"/>
        <v>0</v>
      </c>
    </row>
    <row r="906" spans="2:23" ht="12.75" customHeight="1" x14ac:dyDescent="0.2">
      <c r="B906" s="244"/>
      <c r="C906" s="318"/>
      <c r="D906" s="322"/>
      <c r="E906" s="324" t="s">
        <v>316</v>
      </c>
      <c r="F906" s="976" t="str">
        <f>Translations!$B$375</f>
        <v>Emisijas faktors</v>
      </c>
      <c r="G906" s="976"/>
      <c r="H906" s="977"/>
      <c r="I906" s="934"/>
      <c r="J906" s="935"/>
      <c r="K906" s="936"/>
      <c r="L906" s="937"/>
      <c r="M906" s="936"/>
      <c r="N906" s="938"/>
      <c r="W906" s="252" t="b">
        <f t="shared" si="3"/>
        <v>0</v>
      </c>
    </row>
    <row r="907" spans="2:23" ht="5.0999999999999996" customHeight="1" x14ac:dyDescent="0.2">
      <c r="B907" s="244"/>
      <c r="C907" s="318"/>
      <c r="D907" s="322"/>
      <c r="E907" s="319"/>
      <c r="F907" s="319"/>
      <c r="G907" s="319"/>
      <c r="H907" s="319"/>
      <c r="I907" s="319"/>
      <c r="J907" s="319"/>
      <c r="K907" s="319"/>
      <c r="L907" s="319"/>
      <c r="M907" s="319"/>
      <c r="N907" s="320"/>
      <c r="W907" s="267"/>
    </row>
    <row r="908" spans="2:23" ht="12.75" customHeight="1" x14ac:dyDescent="0.2">
      <c r="B908" s="244"/>
      <c r="C908" s="318"/>
      <c r="D908" s="322"/>
      <c r="E908" s="324" t="s">
        <v>317</v>
      </c>
      <c r="F908" s="978" t="str">
        <f>Translations!$B$257</f>
        <v>Izmantotās metodikas apraksts</v>
      </c>
      <c r="G908" s="978"/>
      <c r="H908" s="978"/>
      <c r="I908" s="978"/>
      <c r="J908" s="978"/>
      <c r="K908" s="978"/>
      <c r="L908" s="978"/>
      <c r="M908" s="978"/>
      <c r="N908" s="979"/>
      <c r="W908" s="253"/>
    </row>
    <row r="909" spans="2:23" ht="5.0999999999999996" customHeight="1" x14ac:dyDescent="0.2">
      <c r="C909" s="318"/>
      <c r="D909" s="319"/>
      <c r="E909" s="323"/>
      <c r="F909" s="333"/>
      <c r="G909" s="334"/>
      <c r="H909" s="334"/>
      <c r="I909" s="334"/>
      <c r="J909" s="334"/>
      <c r="K909" s="334"/>
      <c r="L909" s="334"/>
      <c r="M909" s="334"/>
      <c r="N909" s="335"/>
      <c r="W909" s="253"/>
    </row>
    <row r="910" spans="2:23" ht="12.75" customHeight="1" x14ac:dyDescent="0.2">
      <c r="C910" s="318"/>
      <c r="D910" s="322"/>
      <c r="E910" s="324"/>
      <c r="F910" s="987" t="str">
        <f>IF(I718&lt;&gt;"",HYPERLINK("#" &amp; Q910,EUConst_MsgDescription),"")</f>
        <v/>
      </c>
      <c r="G910" s="961"/>
      <c r="H910" s="961"/>
      <c r="I910" s="961"/>
      <c r="J910" s="961"/>
      <c r="K910" s="961"/>
      <c r="L910" s="961"/>
      <c r="M910" s="961"/>
      <c r="N910" s="962"/>
      <c r="P910" s="22" t="s">
        <v>172</v>
      </c>
      <c r="Q910" s="371" t="str">
        <f>"#"&amp;ADDRESS(ROW($C$10),COLUMN($C$10))</f>
        <v>#$C$10</v>
      </c>
      <c r="W910" s="253"/>
    </row>
    <row r="911" spans="2:23" ht="5.0999999999999996" customHeight="1" x14ac:dyDescent="0.2">
      <c r="C911" s="318"/>
      <c r="D911" s="322"/>
      <c r="E911" s="325"/>
      <c r="F911" s="988"/>
      <c r="G911" s="988"/>
      <c r="H911" s="988"/>
      <c r="I911" s="988"/>
      <c r="J911" s="988"/>
      <c r="K911" s="988"/>
      <c r="L911" s="988"/>
      <c r="M911" s="988"/>
      <c r="N911" s="989"/>
      <c r="W911" s="253"/>
    </row>
    <row r="912" spans="2:23" ht="50.1" customHeight="1" x14ac:dyDescent="0.2">
      <c r="C912" s="318"/>
      <c r="D912" s="325"/>
      <c r="E912" s="325"/>
      <c r="F912" s="946"/>
      <c r="G912" s="947"/>
      <c r="H912" s="947"/>
      <c r="I912" s="947"/>
      <c r="J912" s="947"/>
      <c r="K912" s="947"/>
      <c r="L912" s="947"/>
      <c r="M912" s="947"/>
      <c r="N912" s="948"/>
      <c r="W912" s="252" t="b">
        <f>W894</f>
        <v>0</v>
      </c>
    </row>
    <row r="913" spans="1:26" ht="5.0999999999999996" customHeight="1" x14ac:dyDescent="0.2">
      <c r="C913" s="318"/>
      <c r="D913" s="322"/>
      <c r="E913" s="319"/>
      <c r="F913" s="319"/>
      <c r="G913" s="319"/>
      <c r="H913" s="319"/>
      <c r="I913" s="319"/>
      <c r="J913" s="319"/>
      <c r="K913" s="319"/>
      <c r="L913" s="319"/>
      <c r="M913" s="319"/>
      <c r="N913" s="320"/>
      <c r="W913" s="252"/>
    </row>
    <row r="914" spans="1:26" ht="12.75" customHeight="1" x14ac:dyDescent="0.2">
      <c r="C914" s="318"/>
      <c r="D914" s="322"/>
      <c r="E914" s="324"/>
      <c r="F914" s="990" t="str">
        <f>Translations!$B$210</f>
        <v>Atsauce uz ārējām datnēm (attiecīgā gadījumā)</v>
      </c>
      <c r="G914" s="990"/>
      <c r="H914" s="990"/>
      <c r="I914" s="990"/>
      <c r="J914" s="990"/>
      <c r="K914" s="900"/>
      <c r="L914" s="900"/>
      <c r="M914" s="900"/>
      <c r="N914" s="900"/>
      <c r="W914" s="252" t="b">
        <f>W912</f>
        <v>0</v>
      </c>
    </row>
    <row r="915" spans="1:26" ht="5.0999999999999996" customHeight="1" x14ac:dyDescent="0.2">
      <c r="C915" s="318"/>
      <c r="D915" s="322"/>
      <c r="E915" s="319"/>
      <c r="F915" s="319"/>
      <c r="G915" s="319"/>
      <c r="H915" s="319"/>
      <c r="I915" s="319"/>
      <c r="J915" s="319"/>
      <c r="K915" s="319"/>
      <c r="L915" s="319"/>
      <c r="M915" s="319"/>
      <c r="N915" s="320"/>
      <c r="W915" s="271"/>
    </row>
    <row r="916" spans="1:26" ht="12.75" customHeight="1" x14ac:dyDescent="0.2">
      <c r="C916" s="318"/>
      <c r="D916" s="322" t="s">
        <v>34</v>
      </c>
      <c r="E916" s="1006" t="str">
        <f>Translations!$B$258</f>
        <v>Vai ir ievērota hierarhiskā kārtība?</v>
      </c>
      <c r="F916" s="1006"/>
      <c r="G916" s="1006"/>
      <c r="H916" s="1007"/>
      <c r="I916" s="260"/>
      <c r="J916" s="330" t="str">
        <f>Translations!$B$259</f>
        <v xml:space="preserve"> Ja nav, kāpēc nav?</v>
      </c>
      <c r="K916" s="926"/>
      <c r="L916" s="927"/>
      <c r="M916" s="927"/>
      <c r="N916" s="941"/>
      <c r="V916" s="272" t="b">
        <f>W914</f>
        <v>0</v>
      </c>
      <c r="W916" s="258" t="b">
        <f>OR(W912,AND(I916&lt;&gt;"",I916=TRUE))</f>
        <v>0</v>
      </c>
    </row>
    <row r="917" spans="1:26" ht="5.0999999999999996" customHeight="1" x14ac:dyDescent="0.2">
      <c r="C917" s="318"/>
      <c r="D917" s="319"/>
      <c r="E917" s="549"/>
      <c r="F917" s="549"/>
      <c r="G917" s="549"/>
      <c r="H917" s="549"/>
      <c r="I917" s="549"/>
      <c r="J917" s="549"/>
      <c r="K917" s="549"/>
      <c r="L917" s="549"/>
      <c r="M917" s="549"/>
      <c r="N917" s="550"/>
      <c r="W917" s="267"/>
    </row>
    <row r="918" spans="1:26" ht="12.75" customHeight="1" x14ac:dyDescent="0.2">
      <c r="C918" s="318"/>
      <c r="D918" s="331"/>
      <c r="E918" s="331"/>
      <c r="F918" s="978" t="str">
        <f>Translations!$B$264</f>
        <v>Sīkākas ziņas par jebkādām atkāpēm no hierarhijas</v>
      </c>
      <c r="G918" s="978"/>
      <c r="H918" s="978"/>
      <c r="I918" s="978"/>
      <c r="J918" s="978"/>
      <c r="K918" s="978"/>
      <c r="L918" s="978"/>
      <c r="M918" s="978"/>
      <c r="N918" s="979"/>
      <c r="W918" s="271"/>
    </row>
    <row r="919" spans="1:26" ht="25.5" customHeight="1" thickBot="1" x14ac:dyDescent="0.25">
      <c r="C919" s="318"/>
      <c r="D919" s="331"/>
      <c r="E919" s="331"/>
      <c r="F919" s="946"/>
      <c r="G919" s="947"/>
      <c r="H919" s="947"/>
      <c r="I919" s="947"/>
      <c r="J919" s="947"/>
      <c r="K919" s="947"/>
      <c r="L919" s="947"/>
      <c r="M919" s="947"/>
      <c r="N919" s="948"/>
      <c r="W919" s="273" t="b">
        <f>W916</f>
        <v>0</v>
      </c>
    </row>
    <row r="920" spans="1:26" s="20" customFormat="1" ht="12.75" x14ac:dyDescent="0.2">
      <c r="A920" s="18"/>
      <c r="B920" s="36"/>
      <c r="C920" s="337"/>
      <c r="D920" s="338"/>
      <c r="E920" s="338"/>
      <c r="F920" s="338"/>
      <c r="G920" s="338"/>
      <c r="H920" s="338"/>
      <c r="I920" s="338"/>
      <c r="J920" s="338"/>
      <c r="K920" s="338"/>
      <c r="L920" s="338"/>
      <c r="M920" s="338"/>
      <c r="N920" s="339"/>
      <c r="O920" s="36"/>
      <c r="P920" s="123" t="str">
        <f>IF(OR(P718=1,AND(I718&lt;&gt;"",COUNTIF(P$2153:$P2544,"PRINT")=0)),"PRINT","")</f>
        <v>PRINT</v>
      </c>
      <c r="Q920" s="22" t="s">
        <v>252</v>
      </c>
      <c r="R920" s="23"/>
      <c r="S920" s="23"/>
      <c r="T920" s="22"/>
      <c r="U920" s="22"/>
      <c r="V920" s="22"/>
      <c r="W920" s="22"/>
    </row>
    <row r="921" spans="1:26" s="20" customFormat="1" ht="15" thickBot="1" x14ac:dyDescent="0.25">
      <c r="A921" s="18"/>
      <c r="B921" s="36"/>
      <c r="C921" s="36"/>
      <c r="D921" s="36"/>
      <c r="E921" s="36"/>
      <c r="F921" s="36"/>
      <c r="G921" s="36"/>
      <c r="H921" s="36"/>
      <c r="I921" s="36"/>
      <c r="J921" s="36"/>
      <c r="K921" s="36"/>
      <c r="L921" s="36"/>
      <c r="M921" s="36"/>
      <c r="N921" s="36"/>
      <c r="O921" s="36"/>
      <c r="P921" s="22"/>
      <c r="Q921" s="22"/>
      <c r="R921" s="23"/>
      <c r="S921" s="23"/>
      <c r="T921" s="22"/>
      <c r="U921" s="22"/>
      <c r="V921" s="22"/>
      <c r="W921" s="22"/>
      <c r="X921" s="244"/>
      <c r="Y921" s="244"/>
      <c r="Z921" s="244"/>
    </row>
    <row r="922" spans="1:26" s="20" customFormat="1" ht="12.75" customHeight="1" thickBot="1" x14ac:dyDescent="0.3">
      <c r="A922" s="18"/>
      <c r="B922" s="36"/>
      <c r="C922" s="281"/>
      <c r="D922" s="281"/>
      <c r="E922" s="281"/>
      <c r="F922" s="281"/>
      <c r="G922" s="281"/>
      <c r="H922" s="281"/>
      <c r="I922" s="281"/>
      <c r="J922" s="281"/>
      <c r="K922" s="281"/>
      <c r="L922" s="281"/>
      <c r="M922" s="281"/>
      <c r="N922" s="281"/>
      <c r="O922" s="36"/>
      <c r="P922" s="22"/>
      <c r="Q922" s="22"/>
      <c r="R922" s="23"/>
      <c r="S922" s="23"/>
      <c r="T922" s="22"/>
      <c r="U922" s="22"/>
      <c r="V922" s="22"/>
      <c r="W922" s="22"/>
      <c r="X922" s="244"/>
      <c r="Y922" s="244"/>
      <c r="Z922" s="244"/>
    </row>
    <row r="923" spans="1:26" s="241" customFormat="1" ht="15" customHeight="1" thickBot="1" x14ac:dyDescent="0.25">
      <c r="A923" s="240"/>
      <c r="B923" s="168"/>
      <c r="C923" s="239">
        <f>C718+1</f>
        <v>5</v>
      </c>
      <c r="D923" s="1008" t="str">
        <f>Translations!$B$295</f>
        <v>Apakšiekārta ar produkta līmeņatzīmi:</v>
      </c>
      <c r="E923" s="1009"/>
      <c r="F923" s="1009"/>
      <c r="G923" s="1009"/>
      <c r="H923" s="1009"/>
      <c r="I923" s="1010" t="str">
        <f>IF(INDEX(CNTR_SubInstListIsProdBM,$C923),INDEX(CNTR_SubInstListNames,$C923),"")</f>
        <v/>
      </c>
      <c r="J923" s="1011"/>
      <c r="K923" s="1011"/>
      <c r="L923" s="1011"/>
      <c r="M923" s="1011"/>
      <c r="N923" s="1012"/>
      <c r="O923" s="36"/>
      <c r="P923" s="373">
        <v>1</v>
      </c>
      <c r="Q923" s="245"/>
      <c r="R923" s="262"/>
      <c r="S923" s="262"/>
      <c r="T923" s="262"/>
      <c r="U923" s="240"/>
      <c r="V923" s="355" t="s">
        <v>318</v>
      </c>
      <c r="W923" s="356" t="b">
        <f>AND(CNTR_ExistSubInstEntries,I923="")</f>
        <v>0</v>
      </c>
    </row>
    <row r="924" spans="1:26" ht="12.75" customHeight="1" thickBot="1" x14ac:dyDescent="0.25">
      <c r="C924" s="236"/>
      <c r="D924" s="237"/>
      <c r="E924" s="1013" t="str">
        <f>Translations!$B$296</f>
        <v>Produkta līmeņatzīmes apakšiekārtas nosaukums parādās automātiski saskaņā ar lapā "C_InstallationDescription" ievadītajiem datiem.</v>
      </c>
      <c r="F924" s="1014"/>
      <c r="G924" s="1014"/>
      <c r="H924" s="1014"/>
      <c r="I924" s="1014"/>
      <c r="J924" s="1014"/>
      <c r="K924" s="1014"/>
      <c r="L924" s="1014"/>
      <c r="M924" s="1014"/>
      <c r="N924" s="1015"/>
    </row>
    <row r="925" spans="1:26" ht="5.0999999999999996" customHeight="1" x14ac:dyDescent="0.2">
      <c r="C925" s="224"/>
      <c r="N925" s="225"/>
    </row>
    <row r="926" spans="1:26" ht="12.75" customHeight="1" x14ac:dyDescent="0.2">
      <c r="C926" s="224"/>
      <c r="D926" s="16" t="s">
        <v>26</v>
      </c>
      <c r="E926" s="801" t="str">
        <f>Translations!$B$297</f>
        <v>Apakšiekārtas sistēmas robežas</v>
      </c>
      <c r="F926" s="801"/>
      <c r="G926" s="801"/>
      <c r="H926" s="801"/>
      <c r="I926" s="801"/>
      <c r="J926" s="801"/>
      <c r="K926" s="801"/>
      <c r="L926" s="801"/>
      <c r="M926" s="801"/>
      <c r="N926" s="1016"/>
    </row>
    <row r="927" spans="1:26" ht="5.0999999999999996" customHeight="1" x14ac:dyDescent="0.2">
      <c r="C927" s="224"/>
      <c r="N927" s="225"/>
    </row>
    <row r="928" spans="1:26" ht="12.75" customHeight="1" x14ac:dyDescent="0.2">
      <c r="C928" s="224"/>
      <c r="D928" s="25" t="s">
        <v>32</v>
      </c>
      <c r="E928" s="917" t="str">
        <f>Translations!$B$249</f>
        <v>Informācija par izmantoto metodiku</v>
      </c>
      <c r="F928" s="917"/>
      <c r="G928" s="917"/>
      <c r="H928" s="917"/>
      <c r="I928" s="917"/>
      <c r="J928" s="917"/>
      <c r="K928" s="917"/>
      <c r="L928" s="917"/>
      <c r="M928" s="917"/>
      <c r="N928" s="1023"/>
    </row>
    <row r="929" spans="1:23" s="309" customFormat="1" ht="5.0999999999999996" customHeight="1" x14ac:dyDescent="0.25">
      <c r="A929" s="308"/>
      <c r="B929" s="16"/>
      <c r="C929" s="306"/>
      <c r="D929" s="307"/>
      <c r="E929" s="840"/>
      <c r="F929" s="840"/>
      <c r="G929" s="840"/>
      <c r="H929" s="840"/>
      <c r="I929" s="840"/>
      <c r="J929" s="840"/>
      <c r="K929" s="840"/>
      <c r="L929" s="840"/>
      <c r="M929" s="840"/>
      <c r="N929" s="1044"/>
      <c r="O929" s="36"/>
      <c r="P929" s="308"/>
      <c r="Q929" s="308"/>
      <c r="R929" s="308"/>
      <c r="S929" s="308"/>
      <c r="T929" s="308"/>
      <c r="U929" s="308"/>
      <c r="V929" s="308"/>
      <c r="W929" s="308"/>
    </row>
    <row r="930" spans="1:23" ht="50.1" customHeight="1" x14ac:dyDescent="0.2">
      <c r="C930" s="224"/>
      <c r="D930" s="25"/>
      <c r="E930" s="1027"/>
      <c r="F930" s="1028"/>
      <c r="G930" s="1028"/>
      <c r="H930" s="1028"/>
      <c r="I930" s="1028"/>
      <c r="J930" s="1028"/>
      <c r="K930" s="1028"/>
      <c r="L930" s="1028"/>
      <c r="M930" s="1028"/>
      <c r="N930" s="1029"/>
    </row>
    <row r="931" spans="1:23" ht="5.0999999999999996" customHeight="1" x14ac:dyDescent="0.2">
      <c r="C931" s="224"/>
      <c r="D931" s="25"/>
      <c r="N931" s="225"/>
    </row>
    <row r="932" spans="1:23" ht="12.75" customHeight="1" x14ac:dyDescent="0.2">
      <c r="C932" s="224"/>
      <c r="D932" s="25" t="s">
        <v>33</v>
      </c>
      <c r="E932" s="1030" t="str">
        <f>Translations!$B$210</f>
        <v>Atsauce uz ārējām datnēm (attiecīgā gadījumā)</v>
      </c>
      <c r="F932" s="1030"/>
      <c r="G932" s="1030"/>
      <c r="H932" s="1030"/>
      <c r="I932" s="1030"/>
      <c r="J932" s="1031"/>
      <c r="K932" s="900"/>
      <c r="L932" s="900"/>
      <c r="M932" s="900"/>
      <c r="N932" s="900"/>
    </row>
    <row r="933" spans="1:23" ht="5.0999999999999996" customHeight="1" x14ac:dyDescent="0.2">
      <c r="C933" s="224"/>
      <c r="D933" s="25"/>
      <c r="N933" s="225"/>
    </row>
    <row r="934" spans="1:23" ht="12.75" customHeight="1" x14ac:dyDescent="0.2">
      <c r="C934" s="224"/>
      <c r="D934" s="25" t="s">
        <v>34</v>
      </c>
      <c r="E934" s="1030" t="str">
        <f>Translations!$B$305</f>
        <v>Atsauce uz atsevišķu detalizētu plūsmas diagrammu (attiecīgā gadījumā)</v>
      </c>
      <c r="F934" s="1030"/>
      <c r="G934" s="1030"/>
      <c r="H934" s="1030"/>
      <c r="I934" s="1030"/>
      <c r="J934" s="1031"/>
      <c r="K934" s="900"/>
      <c r="L934" s="900"/>
      <c r="M934" s="900"/>
      <c r="N934" s="900"/>
    </row>
    <row r="935" spans="1:23" ht="5.0999999999999996" customHeight="1" x14ac:dyDescent="0.2">
      <c r="C935" s="228"/>
      <c r="D935" s="229"/>
      <c r="E935" s="230"/>
      <c r="F935" s="230"/>
      <c r="G935" s="230"/>
      <c r="H935" s="230"/>
      <c r="I935" s="230"/>
      <c r="J935" s="230"/>
      <c r="K935" s="230"/>
      <c r="L935" s="230"/>
      <c r="M935" s="230"/>
      <c r="N935" s="231"/>
    </row>
    <row r="936" spans="1:23" ht="5.0999999999999996" customHeight="1" x14ac:dyDescent="0.2">
      <c r="C936" s="224"/>
      <c r="D936" s="25"/>
      <c r="N936" s="225"/>
    </row>
    <row r="937" spans="1:23" ht="12.75" customHeight="1" x14ac:dyDescent="0.2">
      <c r="C937" s="224"/>
      <c r="D937" s="16" t="s">
        <v>27</v>
      </c>
      <c r="E937" s="801" t="str">
        <f>Translations!$B$307</f>
        <v>Ikgadējo ražošanas (= darbības) līmeņu noteikšanas metode</v>
      </c>
      <c r="F937" s="801"/>
      <c r="G937" s="801"/>
      <c r="H937" s="801"/>
      <c r="I937" s="801"/>
      <c r="J937" s="801"/>
      <c r="K937" s="801"/>
      <c r="L937" s="801"/>
      <c r="M937" s="801"/>
      <c r="N937" s="1016"/>
    </row>
    <row r="938" spans="1:23" ht="5.0999999999999996" customHeight="1" x14ac:dyDescent="0.2">
      <c r="C938" s="224"/>
      <c r="D938" s="16"/>
      <c r="E938" s="25"/>
      <c r="F938" s="25"/>
      <c r="G938" s="25"/>
      <c r="H938" s="25"/>
      <c r="I938" s="25"/>
      <c r="J938" s="25"/>
      <c r="K938" s="25"/>
      <c r="L938" s="25"/>
      <c r="M938" s="25"/>
      <c r="N938" s="530"/>
    </row>
    <row r="939" spans="1:23" ht="12.75" customHeight="1" x14ac:dyDescent="0.2">
      <c r="C939" s="224"/>
      <c r="D939" s="25" t="s">
        <v>32</v>
      </c>
      <c r="E939" s="917" t="str">
        <f>Translations!$B$249</f>
        <v>Informācija par izmantoto metodiku</v>
      </c>
      <c r="F939" s="917"/>
      <c r="G939" s="917"/>
      <c r="H939" s="917"/>
      <c r="I939" s="917"/>
      <c r="J939" s="917"/>
      <c r="K939" s="917"/>
      <c r="L939" s="917"/>
      <c r="M939" s="917"/>
      <c r="N939" s="1023"/>
    </row>
    <row r="940" spans="1:23" s="264" customFormat="1" ht="25.5" customHeight="1" x14ac:dyDescent="0.25">
      <c r="A940" s="262"/>
      <c r="B940" s="119"/>
      <c r="C940" s="224"/>
      <c r="D940" s="120"/>
      <c r="E940" s="121"/>
      <c r="F940" s="121"/>
      <c r="G940" s="121"/>
      <c r="H940" s="121"/>
      <c r="I940" s="918" t="str">
        <f>Translations!$B$254</f>
        <v>Datu avots</v>
      </c>
      <c r="J940" s="918"/>
      <c r="K940" s="918" t="str">
        <f>Translations!$B$255</f>
        <v>Cits datu avots (attiecīgā gadījumā)</v>
      </c>
      <c r="L940" s="918"/>
      <c r="M940" s="918" t="str">
        <f>Translations!$B$255</f>
        <v>Cits datu avots (attiecīgā gadījumā)</v>
      </c>
      <c r="N940" s="918"/>
      <c r="O940" s="36"/>
      <c r="P940" s="262"/>
      <c r="Q940" s="262"/>
      <c r="R940" s="262"/>
      <c r="S940" s="262"/>
      <c r="T940" s="262"/>
      <c r="U940" s="262"/>
      <c r="V940" s="262"/>
      <c r="W940" s="262"/>
    </row>
    <row r="941" spans="1:23" ht="12.75" customHeight="1" x14ac:dyDescent="0.2">
      <c r="C941" s="224"/>
      <c r="D941" s="25"/>
      <c r="E941" s="118" t="s">
        <v>302</v>
      </c>
      <c r="F941" s="924" t="str">
        <f>Translations!$B$310</f>
        <v>Produktu daudzumi</v>
      </c>
      <c r="G941" s="924"/>
      <c r="H941" s="925"/>
      <c r="I941" s="926"/>
      <c r="J941" s="927"/>
      <c r="K941" s="928"/>
      <c r="L941" s="929"/>
      <c r="M941" s="928"/>
      <c r="N941" s="945"/>
    </row>
    <row r="942" spans="1:23" ht="5.0999999999999996" customHeight="1" x14ac:dyDescent="0.2">
      <c r="C942" s="224"/>
      <c r="D942" s="25"/>
      <c r="E942" s="118"/>
      <c r="F942" s="535"/>
      <c r="G942" s="535"/>
      <c r="H942" s="535"/>
      <c r="I942" s="535"/>
      <c r="J942" s="535"/>
      <c r="K942" s="535"/>
      <c r="L942" s="535"/>
      <c r="M942" s="535"/>
      <c r="N942" s="536"/>
    </row>
    <row r="943" spans="1:23" ht="12.75" customHeight="1" x14ac:dyDescent="0.2">
      <c r="C943" s="224"/>
      <c r="D943" s="25"/>
      <c r="E943" s="118" t="s">
        <v>303</v>
      </c>
      <c r="F943" s="924" t="str">
        <f>Translations!$B$311</f>
        <v>Ikgadējie produktu daudzumi</v>
      </c>
      <c r="G943" s="924"/>
      <c r="H943" s="925"/>
      <c r="I943" s="983"/>
      <c r="J943" s="983"/>
      <c r="K943" s="983"/>
      <c r="L943" s="983"/>
      <c r="M943" s="983"/>
      <c r="N943" s="983"/>
    </row>
    <row r="944" spans="1:23" ht="5.0999999999999996" customHeight="1" x14ac:dyDescent="0.2">
      <c r="C944" s="224"/>
      <c r="D944" s="25"/>
      <c r="N944" s="225"/>
    </row>
    <row r="945" spans="1:23" s="20" customFormat="1" ht="12.75" customHeight="1" x14ac:dyDescent="0.25">
      <c r="A945" s="18"/>
      <c r="B945" s="194"/>
      <c r="C945" s="226"/>
      <c r="D945" s="38"/>
      <c r="E945" s="118" t="s">
        <v>304</v>
      </c>
      <c r="F945" s="924" t="str">
        <f>Translations!$B$312</f>
        <v>Īpašas ziņošanas prasības:</v>
      </c>
      <c r="G945" s="924"/>
      <c r="H945" s="925"/>
      <c r="I945" s="950" t="str">
        <f>IF(I923="","",HYPERLINK(INDEX(EUconst_BMlistSpecialJumpTable,MATCH(I923,EUconst_BMlistNames,0)),INDEX(EUconst_BMlistSpecialReporting,MATCH(I923,EUconst_BMlistNames,0))))</f>
        <v/>
      </c>
      <c r="J945" s="951"/>
      <c r="K945" s="951"/>
      <c r="L945" s="951"/>
      <c r="M945" s="951"/>
      <c r="N945" s="952"/>
      <c r="O945" s="36"/>
      <c r="P945" s="195" t="s">
        <v>291</v>
      </c>
      <c r="Q945" s="196" t="str">
        <f>IF(I923="","",IF(AND(INDEX(EUconst_BMlistSpecialJumpTable,MATCH(I923,EUconst_BMlistNames,0))&lt;&gt;"",INDEX(EUconst_BMlistMainNumberOfBM,MATCH(I923,EUconst_BMlistNames,0))&lt;&gt;47),TRUE,FALSE))</f>
        <v/>
      </c>
      <c r="R945" s="23"/>
      <c r="S945" s="23"/>
      <c r="T945" s="22"/>
      <c r="U945" s="22"/>
      <c r="V945" s="22"/>
      <c r="W945" s="22"/>
    </row>
    <row r="946" spans="1:23" s="20" customFormat="1" ht="5.0999999999999996" customHeight="1" x14ac:dyDescent="0.25">
      <c r="A946" s="18"/>
      <c r="B946" s="194"/>
      <c r="C946" s="226"/>
      <c r="D946" s="36"/>
      <c r="F946" s="839"/>
      <c r="G946" s="839"/>
      <c r="H946" s="839"/>
      <c r="I946" s="839"/>
      <c r="J946" s="839"/>
      <c r="K946" s="839"/>
      <c r="L946" s="839"/>
      <c r="M946" s="839"/>
      <c r="N946" s="1005"/>
      <c r="O946" s="36"/>
      <c r="P946" s="23"/>
      <c r="Q946" s="22"/>
      <c r="R946" s="23"/>
      <c r="S946" s="23"/>
      <c r="T946" s="22"/>
      <c r="U946" s="22"/>
      <c r="V946" s="22"/>
      <c r="W946" s="22"/>
    </row>
    <row r="947" spans="1:23" ht="12.75" customHeight="1" x14ac:dyDescent="0.2">
      <c r="C947" s="224"/>
      <c r="D947" s="25"/>
      <c r="E947" s="118" t="s">
        <v>305</v>
      </c>
      <c r="F947" s="714" t="str">
        <f>Translations!$B$257</f>
        <v>Izmantotās metodikas apraksts</v>
      </c>
      <c r="G947" s="714"/>
      <c r="H947" s="714"/>
      <c r="I947" s="714"/>
      <c r="J947" s="714"/>
      <c r="K947" s="714"/>
      <c r="L947" s="714"/>
      <c r="M947" s="714"/>
      <c r="N947" s="995"/>
    </row>
    <row r="948" spans="1:23" ht="12.75" customHeight="1" x14ac:dyDescent="0.2">
      <c r="C948" s="224"/>
      <c r="D948" s="25"/>
      <c r="E948" s="118"/>
      <c r="F948" s="987" t="str">
        <f>IF(I923&lt;&gt;"",HYPERLINK("#" &amp; Q948,EUConst_MsgDescription),"")</f>
        <v/>
      </c>
      <c r="G948" s="961"/>
      <c r="H948" s="961"/>
      <c r="I948" s="961"/>
      <c r="J948" s="961"/>
      <c r="K948" s="961"/>
      <c r="L948" s="961"/>
      <c r="M948" s="961"/>
      <c r="N948" s="962"/>
      <c r="P948" s="22" t="s">
        <v>172</v>
      </c>
      <c r="Q948" s="371" t="str">
        <f>"#"&amp;ADDRESS(ROW($C$11),COLUMN($C$11))</f>
        <v>#$C$11</v>
      </c>
    </row>
    <row r="949" spans="1:23" ht="5.0999999999999996" customHeight="1" x14ac:dyDescent="0.2">
      <c r="C949" s="224"/>
      <c r="D949" s="25"/>
      <c r="E949" s="24"/>
      <c r="F949" s="839"/>
      <c r="G949" s="839"/>
      <c r="H949" s="839"/>
      <c r="I949" s="839"/>
      <c r="J949" s="839"/>
      <c r="K949" s="839"/>
      <c r="L949" s="839"/>
      <c r="M949" s="839"/>
      <c r="N949" s="1005"/>
    </row>
    <row r="950" spans="1:23" ht="50.1" customHeight="1" x14ac:dyDescent="0.2">
      <c r="C950" s="224"/>
      <c r="D950" s="24"/>
      <c r="E950" s="265"/>
      <c r="F950" s="926"/>
      <c r="G950" s="927"/>
      <c r="H950" s="927"/>
      <c r="I950" s="927"/>
      <c r="J950" s="927"/>
      <c r="K950" s="927"/>
      <c r="L950" s="927"/>
      <c r="M950" s="927"/>
      <c r="N950" s="941"/>
    </row>
    <row r="951" spans="1:23" ht="5.0999999999999996" customHeight="1" thickBot="1" x14ac:dyDescent="0.25">
      <c r="C951" s="224"/>
      <c r="N951" s="225"/>
    </row>
    <row r="952" spans="1:23" ht="12.75" customHeight="1" x14ac:dyDescent="0.2">
      <c r="C952" s="224"/>
      <c r="D952" s="25"/>
      <c r="E952" s="118"/>
      <c r="F952" s="949" t="str">
        <f>Translations!$B$210</f>
        <v>Atsauce uz ārējām datnēm (attiecīgā gadījumā)</v>
      </c>
      <c r="G952" s="949"/>
      <c r="H952" s="949"/>
      <c r="I952" s="949"/>
      <c r="J952" s="949"/>
      <c r="K952" s="900"/>
      <c r="L952" s="900"/>
      <c r="M952" s="900"/>
      <c r="N952" s="900"/>
      <c r="W952" s="266" t="s">
        <v>165</v>
      </c>
    </row>
    <row r="953" spans="1:23" ht="5.0999999999999996" customHeight="1" x14ac:dyDescent="0.2">
      <c r="C953" s="224"/>
      <c r="D953" s="25"/>
      <c r="N953" s="225"/>
      <c r="W953" s="253"/>
    </row>
    <row r="954" spans="1:23" ht="12.75" customHeight="1" x14ac:dyDescent="0.2">
      <c r="C954" s="224"/>
      <c r="D954" s="25" t="s">
        <v>33</v>
      </c>
      <c r="E954" s="939" t="str">
        <f>Translations!$B$258</f>
        <v>Vai ir ievērota hierarhiskā kārtība?</v>
      </c>
      <c r="F954" s="939"/>
      <c r="G954" s="939"/>
      <c r="H954" s="940"/>
      <c r="I954" s="260"/>
      <c r="J954" s="256" t="str">
        <f>Translations!$B$259</f>
        <v xml:space="preserve"> Ja nav, kāpēc nav?</v>
      </c>
      <c r="K954" s="926"/>
      <c r="L954" s="927"/>
      <c r="M954" s="927"/>
      <c r="N954" s="941"/>
      <c r="W954" s="258" t="b">
        <f>AND(I954&lt;&gt;"",I954=TRUE)</f>
        <v>0</v>
      </c>
    </row>
    <row r="955" spans="1:23" ht="5.0999999999999996" customHeight="1" x14ac:dyDescent="0.2">
      <c r="C955" s="224"/>
      <c r="E955" s="432"/>
      <c r="F955" s="432"/>
      <c r="G955" s="432"/>
      <c r="H955" s="432"/>
      <c r="I955" s="432"/>
      <c r="J955" s="432"/>
      <c r="K955" s="432"/>
      <c r="L955" s="432"/>
      <c r="M955" s="432"/>
      <c r="N955" s="552"/>
      <c r="W955" s="253"/>
    </row>
    <row r="956" spans="1:23" ht="12.75" customHeight="1" x14ac:dyDescent="0.2">
      <c r="C956" s="224"/>
      <c r="D956" s="25"/>
      <c r="E956" s="25"/>
      <c r="F956" s="714" t="str">
        <f>Translations!$B$264</f>
        <v>Sīkākas ziņas par jebkādām atkāpēm no hierarhijas</v>
      </c>
      <c r="G956" s="714"/>
      <c r="H956" s="714"/>
      <c r="I956" s="714"/>
      <c r="J956" s="714"/>
      <c r="K956" s="714"/>
      <c r="L956" s="714"/>
      <c r="M956" s="714"/>
      <c r="N956" s="995"/>
      <c r="W956" s="253"/>
    </row>
    <row r="957" spans="1:23" ht="25.5" customHeight="1" thickBot="1" x14ac:dyDescent="0.25">
      <c r="C957" s="224"/>
      <c r="E957" s="25"/>
      <c r="F957" s="1037"/>
      <c r="G957" s="1038"/>
      <c r="H957" s="1038"/>
      <c r="I957" s="1038"/>
      <c r="J957" s="1038"/>
      <c r="K957" s="1038"/>
      <c r="L957" s="1038"/>
      <c r="M957" s="1038"/>
      <c r="N957" s="1039"/>
      <c r="W957" s="268" t="b">
        <f>W954</f>
        <v>0</v>
      </c>
    </row>
    <row r="958" spans="1:23" ht="5.0999999999999996" customHeight="1" x14ac:dyDescent="0.2">
      <c r="C958" s="224"/>
      <c r="D958" s="25"/>
      <c r="N958" s="225"/>
    </row>
    <row r="959" spans="1:23" ht="12.75" customHeight="1" x14ac:dyDescent="0.2">
      <c r="C959" s="224"/>
      <c r="D959" s="25" t="s">
        <v>34</v>
      </c>
      <c r="E959" s="1040" t="str">
        <f>Translations!$B$828</f>
        <v>Apraksts, ar kādu metodi tiek sekots līdzi saražotajiem produktiem un precēm</v>
      </c>
      <c r="F959" s="1040"/>
      <c r="G959" s="1040"/>
      <c r="H959" s="1040"/>
      <c r="I959" s="1040"/>
      <c r="J959" s="1040"/>
      <c r="K959" s="1040"/>
      <c r="L959" s="1040"/>
      <c r="M959" s="1040"/>
      <c r="N959" s="1041"/>
    </row>
    <row r="960" spans="1:23" ht="5.0999999999999996" customHeight="1" x14ac:dyDescent="0.2">
      <c r="C960" s="224"/>
      <c r="E960" s="768"/>
      <c r="F960" s="769"/>
      <c r="G960" s="769"/>
      <c r="H960" s="769"/>
      <c r="I960" s="769"/>
      <c r="J960" s="769"/>
      <c r="K960" s="769"/>
      <c r="L960" s="769"/>
      <c r="M960" s="769"/>
      <c r="N960" s="1042"/>
    </row>
    <row r="961" spans="1:23" ht="50.1" customHeight="1" x14ac:dyDescent="0.2">
      <c r="C961" s="224"/>
      <c r="D961" s="25"/>
      <c r="E961" s="265"/>
      <c r="F961" s="926"/>
      <c r="G961" s="927"/>
      <c r="H961" s="927"/>
      <c r="I961" s="927"/>
      <c r="J961" s="927"/>
      <c r="K961" s="927"/>
      <c r="L961" s="927"/>
      <c r="M961" s="927"/>
      <c r="N961" s="941"/>
    </row>
    <row r="962" spans="1:23" ht="5.0999999999999996" customHeight="1" x14ac:dyDescent="0.2">
      <c r="C962" s="224"/>
      <c r="N962" s="225"/>
    </row>
    <row r="963" spans="1:23" ht="5.0999999999999996" customHeight="1" x14ac:dyDescent="0.2">
      <c r="C963" s="232"/>
      <c r="D963" s="235"/>
      <c r="E963" s="233"/>
      <c r="F963" s="233"/>
      <c r="G963" s="233"/>
      <c r="H963" s="233"/>
      <c r="I963" s="233"/>
      <c r="J963" s="233"/>
      <c r="K963" s="233"/>
      <c r="L963" s="233"/>
      <c r="M963" s="233"/>
      <c r="N963" s="234"/>
    </row>
    <row r="964" spans="1:23" s="20" customFormat="1" ht="14.25" customHeight="1" x14ac:dyDescent="0.2">
      <c r="A964" s="18"/>
      <c r="B964" s="36"/>
      <c r="C964" s="224"/>
      <c r="D964" s="16" t="s">
        <v>28</v>
      </c>
      <c r="E964" s="838" t="str">
        <f>Translations!$B$322</f>
        <v>Relevantais elektroenerģijas patēriņš</v>
      </c>
      <c r="F964" s="838"/>
      <c r="G964" s="838"/>
      <c r="H964" s="838"/>
      <c r="I964" s="838"/>
      <c r="J964" s="838"/>
      <c r="K964" s="838"/>
      <c r="L964" s="838"/>
      <c r="M964" s="838"/>
      <c r="N964" s="1043"/>
      <c r="O964" s="36"/>
      <c r="P964" s="22" t="s">
        <v>172</v>
      </c>
      <c r="Q964" s="371" t="str">
        <f>"#"&amp;ADDRESS(ROW(D1049),COLUMN(D1049))</f>
        <v>#$D$1049</v>
      </c>
      <c r="R964" s="23"/>
      <c r="S964" s="23"/>
      <c r="T964" s="18"/>
      <c r="U964" s="18"/>
      <c r="V964" s="245"/>
      <c r="W964" s="245"/>
    </row>
    <row r="965" spans="1:23" ht="12.75" customHeight="1" thickBot="1" x14ac:dyDescent="0.25">
      <c r="C965" s="224"/>
      <c r="D965" s="25" t="s">
        <v>32</v>
      </c>
      <c r="E965" s="917" t="str">
        <f>Translations!$B$249</f>
        <v>Informācija par izmantoto metodiku</v>
      </c>
      <c r="F965" s="917"/>
      <c r="G965" s="917"/>
      <c r="H965" s="917"/>
      <c r="I965" s="917"/>
      <c r="J965" s="917"/>
      <c r="K965" s="917"/>
      <c r="L965" s="917"/>
      <c r="M965" s="917"/>
      <c r="N965" s="1023"/>
      <c r="T965" s="18"/>
    </row>
    <row r="966" spans="1:23" ht="25.5" customHeight="1" thickBot="1" x14ac:dyDescent="0.25">
      <c r="B966" s="244"/>
      <c r="C966" s="224"/>
      <c r="E966" s="25"/>
      <c r="I966" s="918" t="str">
        <f>Translations!$B$254</f>
        <v>Datu avots</v>
      </c>
      <c r="J966" s="918"/>
      <c r="K966" s="918" t="str">
        <f>Translations!$B$255</f>
        <v>Cits datu avots (attiecīgā gadījumā)</v>
      </c>
      <c r="L966" s="918"/>
      <c r="M966" s="918" t="str">
        <f>Translations!$B$255</f>
        <v>Cits datu avots (attiecīgā gadījumā)</v>
      </c>
      <c r="N966" s="918"/>
      <c r="S966" s="266" t="s">
        <v>1145</v>
      </c>
      <c r="W966" s="266" t="s">
        <v>165</v>
      </c>
    </row>
    <row r="967" spans="1:23" ht="12.75" customHeight="1" x14ac:dyDescent="0.2">
      <c r="B967" s="244"/>
      <c r="C967" s="224"/>
      <c r="E967" s="25" t="s">
        <v>302</v>
      </c>
      <c r="F967" s="924" t="str">
        <f>Translations!$B$322</f>
        <v>Relevantais elektroenerģijas patēriņš</v>
      </c>
      <c r="G967" s="924"/>
      <c r="H967" s="925"/>
      <c r="I967" s="983"/>
      <c r="J967" s="983"/>
      <c r="K967" s="965"/>
      <c r="L967" s="965"/>
      <c r="M967" s="965"/>
      <c r="N967" s="965"/>
      <c r="S967" s="252" t="b">
        <f>IF(I923&lt;&gt;"",IF(INDEX(EUconst_BMlistElExchangability,MATCH(I923,EUconst_BMlistNames,0))=TRUE,FALSE,TRUE),FALSE)</f>
        <v>0</v>
      </c>
      <c r="W967" s="487"/>
    </row>
    <row r="968" spans="1:23" ht="5.0999999999999996" customHeight="1" x14ac:dyDescent="0.2">
      <c r="B968" s="244"/>
      <c r="C968" s="224"/>
      <c r="D968" s="25"/>
      <c r="N968" s="225"/>
      <c r="S968" s="253"/>
      <c r="W968" s="253"/>
    </row>
    <row r="969" spans="1:23" ht="12.75" customHeight="1" x14ac:dyDescent="0.2">
      <c r="B969" s="244"/>
      <c r="C969" s="224"/>
      <c r="D969" s="25"/>
      <c r="E969" s="118" t="s">
        <v>303</v>
      </c>
      <c r="F969" s="714" t="str">
        <f>Translations!$B$257</f>
        <v>Izmantotās metodikas apraksts</v>
      </c>
      <c r="G969" s="714"/>
      <c r="H969" s="714"/>
      <c r="I969" s="714"/>
      <c r="J969" s="714"/>
      <c r="K969" s="714"/>
      <c r="L969" s="714"/>
      <c r="M969" s="714"/>
      <c r="N969" s="995"/>
      <c r="S969" s="253"/>
      <c r="W969" s="253"/>
    </row>
    <row r="970" spans="1:23" ht="5.0999999999999996" customHeight="1" x14ac:dyDescent="0.2">
      <c r="B970" s="244"/>
      <c r="C970" s="224"/>
      <c r="E970" s="37"/>
      <c r="F970" s="531"/>
      <c r="G970" s="533"/>
      <c r="H970" s="533"/>
      <c r="I970" s="533"/>
      <c r="J970" s="533"/>
      <c r="K970" s="533"/>
      <c r="L970" s="533"/>
      <c r="M970" s="533"/>
      <c r="N970" s="546"/>
      <c r="S970" s="253"/>
      <c r="W970" s="253"/>
    </row>
    <row r="971" spans="1:23" ht="12.75" customHeight="1" x14ac:dyDescent="0.2">
      <c r="B971" s="244"/>
      <c r="C971" s="224"/>
      <c r="D971" s="25"/>
      <c r="E971" s="118"/>
      <c r="F971" s="987" t="str">
        <f>IF(AND(I923&lt;&gt;"",J964=""),HYPERLINK("#" &amp; Q971,EUConst_MsgDescription),"")</f>
        <v/>
      </c>
      <c r="G971" s="961"/>
      <c r="H971" s="961"/>
      <c r="I971" s="961"/>
      <c r="J971" s="961"/>
      <c r="K971" s="961"/>
      <c r="L971" s="961"/>
      <c r="M971" s="961"/>
      <c r="N971" s="962"/>
      <c r="P971" s="22" t="s">
        <v>172</v>
      </c>
      <c r="Q971" s="371" t="str">
        <f>"#"&amp;ADDRESS(ROW($C$10),COLUMN($C$10))</f>
        <v>#$C$10</v>
      </c>
      <c r="S971" s="253"/>
      <c r="W971" s="253"/>
    </row>
    <row r="972" spans="1:23" ht="5.0999999999999996" customHeight="1" x14ac:dyDescent="0.2">
      <c r="B972" s="244"/>
      <c r="C972" s="224"/>
      <c r="D972" s="25"/>
      <c r="E972" s="24"/>
      <c r="F972" s="996"/>
      <c r="G972" s="996"/>
      <c r="H972" s="996"/>
      <c r="I972" s="996"/>
      <c r="J972" s="996"/>
      <c r="K972" s="996"/>
      <c r="L972" s="996"/>
      <c r="M972" s="996"/>
      <c r="N972" s="997"/>
      <c r="S972" s="253"/>
      <c r="W972" s="253"/>
    </row>
    <row r="973" spans="1:23" ht="50.1" customHeight="1" x14ac:dyDescent="0.2">
      <c r="B973" s="244"/>
      <c r="C973" s="224"/>
      <c r="D973" s="24"/>
      <c r="E973" s="265"/>
      <c r="F973" s="998"/>
      <c r="G973" s="999"/>
      <c r="H973" s="999"/>
      <c r="I973" s="999"/>
      <c r="J973" s="999"/>
      <c r="K973" s="999"/>
      <c r="L973" s="999"/>
      <c r="M973" s="999"/>
      <c r="N973" s="1000"/>
      <c r="S973" s="252" t="b">
        <f>S967</f>
        <v>0</v>
      </c>
      <c r="W973" s="252"/>
    </row>
    <row r="974" spans="1:23" ht="5.0999999999999996" customHeight="1" x14ac:dyDescent="0.2">
      <c r="B974" s="244"/>
      <c r="C974" s="224"/>
      <c r="D974" s="25"/>
      <c r="N974" s="225"/>
      <c r="S974" s="253"/>
      <c r="W974" s="253"/>
    </row>
    <row r="975" spans="1:23" ht="12.75" customHeight="1" x14ac:dyDescent="0.2">
      <c r="B975" s="244"/>
      <c r="C975" s="224"/>
      <c r="D975" s="25"/>
      <c r="E975" s="118"/>
      <c r="F975" s="949" t="str">
        <f>Translations!$B$210</f>
        <v>Atsauce uz ārējām datnēm (attiecīgā gadījumā)</v>
      </c>
      <c r="G975" s="949"/>
      <c r="H975" s="949"/>
      <c r="I975" s="949"/>
      <c r="J975" s="949"/>
      <c r="K975" s="900"/>
      <c r="L975" s="900"/>
      <c r="M975" s="900"/>
      <c r="N975" s="900"/>
      <c r="S975" s="253"/>
      <c r="W975" s="252"/>
    </row>
    <row r="976" spans="1:23" ht="5.0999999999999996" customHeight="1" x14ac:dyDescent="0.2">
      <c r="B976" s="244"/>
      <c r="C976" s="224"/>
      <c r="D976" s="25"/>
      <c r="N976" s="225"/>
      <c r="S976" s="253"/>
      <c r="W976" s="253"/>
    </row>
    <row r="977" spans="2:23" ht="12.75" customHeight="1" x14ac:dyDescent="0.2">
      <c r="B977" s="244"/>
      <c r="C977" s="224"/>
      <c r="D977" s="25" t="s">
        <v>33</v>
      </c>
      <c r="E977" s="939" t="str">
        <f>Translations!$B$258</f>
        <v>Vai ir ievērota hierarhiskā kārtība?</v>
      </c>
      <c r="F977" s="939"/>
      <c r="G977" s="939"/>
      <c r="H977" s="940"/>
      <c r="I977" s="260"/>
      <c r="J977" s="256" t="str">
        <f>Translations!$B$259</f>
        <v xml:space="preserve"> Ja nav, kāpēc nav?</v>
      </c>
      <c r="K977" s="926"/>
      <c r="L977" s="927"/>
      <c r="M977" s="927"/>
      <c r="N977" s="941"/>
      <c r="S977" s="252" t="b">
        <f>S973</f>
        <v>0</v>
      </c>
      <c r="W977" s="258" t="b">
        <f>OR(W975,AND(I977&lt;&gt;"",I977=TRUE))</f>
        <v>0</v>
      </c>
    </row>
    <row r="978" spans="2:23" ht="12.75" customHeight="1" x14ac:dyDescent="0.2">
      <c r="B978" s="244"/>
      <c r="C978" s="224"/>
      <c r="D978" s="25"/>
      <c r="E978" s="37" t="s">
        <v>139</v>
      </c>
      <c r="F978" s="913" t="str">
        <f>Translations!$B$263</f>
        <v>Pārmērīgas izmaksas: labāku datu avotu izmantošana radītu pārmērīgas izmaksas.</v>
      </c>
      <c r="G978" s="916"/>
      <c r="H978" s="916"/>
      <c r="I978" s="916"/>
      <c r="J978" s="916"/>
      <c r="K978" s="916"/>
      <c r="L978" s="916"/>
      <c r="M978" s="916"/>
      <c r="N978" s="1001"/>
      <c r="S978" s="253"/>
      <c r="W978" s="253"/>
    </row>
    <row r="979" spans="2:23" ht="5.0999999999999996" customHeight="1" x14ac:dyDescent="0.2">
      <c r="B979" s="244"/>
      <c r="C979" s="224"/>
      <c r="E979" s="432"/>
      <c r="F979" s="432"/>
      <c r="G979" s="432"/>
      <c r="H979" s="432"/>
      <c r="I979" s="432"/>
      <c r="J979" s="432"/>
      <c r="K979" s="432"/>
      <c r="L979" s="432"/>
      <c r="M979" s="432"/>
      <c r="N979" s="552"/>
      <c r="S979" s="253"/>
      <c r="W979" s="253"/>
    </row>
    <row r="980" spans="2:23" ht="12.75" customHeight="1" x14ac:dyDescent="0.2">
      <c r="B980" s="244"/>
      <c r="C980" s="224"/>
      <c r="D980" s="25"/>
      <c r="E980" s="25"/>
      <c r="F980" s="714" t="str">
        <f>Translations!$B$264</f>
        <v>Sīkākas ziņas par jebkādām atkāpēm no hierarhijas</v>
      </c>
      <c r="G980" s="714"/>
      <c r="H980" s="714"/>
      <c r="I980" s="714"/>
      <c r="J980" s="714"/>
      <c r="K980" s="714"/>
      <c r="L980" s="714"/>
      <c r="M980" s="714"/>
      <c r="N980" s="995"/>
      <c r="S980" s="253"/>
      <c r="W980" s="253"/>
    </row>
    <row r="981" spans="2:23" ht="25.5" customHeight="1" thickBot="1" x14ac:dyDescent="0.25">
      <c r="B981" s="244"/>
      <c r="C981" s="224"/>
      <c r="E981" s="25"/>
      <c r="F981" s="946"/>
      <c r="G981" s="947"/>
      <c r="H981" s="947"/>
      <c r="I981" s="947"/>
      <c r="J981" s="947"/>
      <c r="K981" s="947"/>
      <c r="L981" s="947"/>
      <c r="M981" s="947"/>
      <c r="N981" s="948"/>
      <c r="S981" s="273" t="b">
        <f>S977</f>
        <v>0</v>
      </c>
      <c r="W981" s="268" t="b">
        <f>W977</f>
        <v>0</v>
      </c>
    </row>
    <row r="982" spans="2:23" ht="5.0999999999999996" customHeight="1" x14ac:dyDescent="0.2">
      <c r="B982" s="244"/>
      <c r="C982" s="224"/>
      <c r="N982" s="225"/>
    </row>
    <row r="983" spans="2:23" ht="5.0999999999999996" customHeight="1" x14ac:dyDescent="0.2">
      <c r="B983" s="244"/>
      <c r="C983" s="232"/>
      <c r="D983" s="235"/>
      <c r="E983" s="233"/>
      <c r="F983" s="233"/>
      <c r="G983" s="233"/>
      <c r="H983" s="233"/>
      <c r="I983" s="233"/>
      <c r="J983" s="233"/>
      <c r="K983" s="233"/>
      <c r="L983" s="233"/>
      <c r="M983" s="233"/>
      <c r="N983" s="234"/>
    </row>
    <row r="984" spans="2:23" ht="12.75" customHeight="1" x14ac:dyDescent="0.2">
      <c r="B984" s="244"/>
      <c r="C984" s="344"/>
      <c r="D984" s="34" t="s">
        <v>29</v>
      </c>
      <c r="E984" s="1002" t="str">
        <f>Translations!$B$324</f>
        <v>Vai ir relevantas no ETS neaptvertām iekārtām vai vienībām importētas izmērāma siltuma plūsmas?</v>
      </c>
      <c r="F984" s="1002"/>
      <c r="G984" s="1002"/>
      <c r="H984" s="1002"/>
      <c r="I984" s="1002"/>
      <c r="J984" s="1002"/>
      <c r="K984" s="1002"/>
      <c r="L984" s="1002"/>
      <c r="M984" s="986"/>
      <c r="N984" s="986"/>
      <c r="R984" s="254"/>
    </row>
    <row r="985" spans="2:23" ht="5.0999999999999996" customHeight="1" x14ac:dyDescent="0.2">
      <c r="B985" s="244"/>
      <c r="C985" s="344"/>
      <c r="D985" s="20"/>
      <c r="E985" s="547"/>
      <c r="F985" s="547"/>
      <c r="G985" s="547"/>
      <c r="H985" s="547"/>
      <c r="I985" s="547"/>
      <c r="J985" s="547"/>
      <c r="K985" s="547"/>
      <c r="L985" s="547"/>
      <c r="M985" s="547"/>
      <c r="N985" s="558"/>
      <c r="R985" s="254"/>
    </row>
    <row r="986" spans="2:23" ht="12.75" customHeight="1" x14ac:dyDescent="0.2">
      <c r="B986" s="244"/>
      <c r="C986" s="344"/>
      <c r="D986" s="20"/>
      <c r="E986" s="20"/>
      <c r="F986" s="1003" t="str">
        <f>Translations!$B$257</f>
        <v>Izmantotās metodikas apraksts</v>
      </c>
      <c r="G986" s="1003"/>
      <c r="H986" s="1003"/>
      <c r="I986" s="1003"/>
      <c r="J986" s="1003"/>
      <c r="K986" s="1003"/>
      <c r="L986" s="1003"/>
      <c r="M986" s="1003"/>
      <c r="N986" s="1004"/>
      <c r="R986" s="254"/>
    </row>
    <row r="987" spans="2:23" ht="5.0999999999999996" customHeight="1" thickBot="1" x14ac:dyDescent="0.25">
      <c r="B987" s="244"/>
      <c r="C987" s="344"/>
      <c r="D987" s="20"/>
      <c r="E987" s="37"/>
      <c r="F987" s="346"/>
      <c r="G987" s="347"/>
      <c r="H987" s="347"/>
      <c r="I987" s="347"/>
      <c r="J987" s="347"/>
      <c r="K987" s="347"/>
      <c r="L987" s="347"/>
      <c r="M987" s="347"/>
      <c r="N987" s="348"/>
    </row>
    <row r="988" spans="2:23" ht="12.75" customHeight="1" x14ac:dyDescent="0.2">
      <c r="B988" s="244"/>
      <c r="C988" s="344"/>
      <c r="D988" s="345"/>
      <c r="E988" s="349"/>
      <c r="F988" s="987" t="str">
        <f>IF(I923&lt;&gt;"",HYPERLINK("#" &amp; Q988,EUConst_MsgDescription),"")</f>
        <v/>
      </c>
      <c r="G988" s="961"/>
      <c r="H988" s="961"/>
      <c r="I988" s="961"/>
      <c r="J988" s="961"/>
      <c r="K988" s="961"/>
      <c r="L988" s="961"/>
      <c r="M988" s="961"/>
      <c r="N988" s="962"/>
      <c r="P988" s="22" t="s">
        <v>172</v>
      </c>
      <c r="Q988" s="371" t="str">
        <f>"#"&amp;ADDRESS(ROW($C$10),COLUMN($C$10))</f>
        <v>#$C$10</v>
      </c>
      <c r="W988" s="266" t="s">
        <v>165</v>
      </c>
    </row>
    <row r="989" spans="2:23" ht="5.0999999999999996" customHeight="1" thickBot="1" x14ac:dyDescent="0.25">
      <c r="B989" s="244"/>
      <c r="C989" s="344"/>
      <c r="D989" s="345"/>
      <c r="E989" s="349"/>
      <c r="F989" s="1034"/>
      <c r="G989" s="1035"/>
      <c r="H989" s="1035"/>
      <c r="I989" s="1035"/>
      <c r="J989" s="1035"/>
      <c r="K989" s="1035"/>
      <c r="L989" s="1035"/>
      <c r="M989" s="1035"/>
      <c r="N989" s="1036"/>
      <c r="P989" s="22"/>
      <c r="W989" s="253"/>
    </row>
    <row r="990" spans="2:23" ht="50.1" customHeight="1" thickBot="1" x14ac:dyDescent="0.25">
      <c r="B990" s="244"/>
      <c r="C990" s="344"/>
      <c r="D990" s="20"/>
      <c r="E990" s="20"/>
      <c r="F990" s="946"/>
      <c r="G990" s="947"/>
      <c r="H990" s="947"/>
      <c r="I990" s="947"/>
      <c r="J990" s="947"/>
      <c r="K990" s="947"/>
      <c r="L990" s="947"/>
      <c r="M990" s="947"/>
      <c r="N990" s="948"/>
      <c r="R990" s="254"/>
      <c r="V990" s="254"/>
      <c r="W990" s="377" t="b">
        <f>OR(W984,AND(M984&lt;&gt;"",M984=FALSE))</f>
        <v>0</v>
      </c>
    </row>
    <row r="991" spans="2:23" ht="5.0999999999999996" customHeight="1" x14ac:dyDescent="0.2">
      <c r="B991" s="244"/>
      <c r="C991" s="344"/>
      <c r="D991" s="345"/>
      <c r="E991" s="350"/>
      <c r="F991" s="548"/>
      <c r="G991" s="548"/>
      <c r="H991" s="548"/>
      <c r="I991" s="548"/>
      <c r="J991" s="548"/>
      <c r="K991" s="548"/>
      <c r="L991" s="548"/>
      <c r="M991" s="548"/>
      <c r="N991" s="351"/>
      <c r="R991" s="254"/>
    </row>
    <row r="992" spans="2:23" ht="12.75" customHeight="1" x14ac:dyDescent="0.2">
      <c r="B992" s="244"/>
      <c r="C992" s="352"/>
      <c r="D992" s="353"/>
      <c r="E992" s="353"/>
      <c r="F992" s="353"/>
      <c r="G992" s="353"/>
      <c r="H992" s="353"/>
      <c r="I992" s="353"/>
      <c r="J992" s="353"/>
      <c r="K992" s="353"/>
      <c r="L992" s="353"/>
      <c r="M992" s="353"/>
      <c r="N992" s="354"/>
    </row>
    <row r="993" spans="2:23" ht="15" customHeight="1" x14ac:dyDescent="0.2">
      <c r="B993" s="244"/>
      <c r="C993" s="318"/>
      <c r="D993" s="1024" t="str">
        <f>Translations!$B$329</f>
        <v>Dati, kas vajadzīgi, lai noteiktu līmeņatzīmju uzlabošanas rādītāju saskaņā ar direktīvas 10.a panta 2. punktu.</v>
      </c>
      <c r="E993" s="1025"/>
      <c r="F993" s="1025"/>
      <c r="G993" s="1025"/>
      <c r="H993" s="1025"/>
      <c r="I993" s="1025"/>
      <c r="J993" s="1025"/>
      <c r="K993" s="1025"/>
      <c r="L993" s="1025"/>
      <c r="M993" s="1025"/>
      <c r="N993" s="1026"/>
    </row>
    <row r="994" spans="2:23" ht="5.0999999999999996" customHeight="1" x14ac:dyDescent="0.2">
      <c r="B994" s="244"/>
      <c r="C994" s="318"/>
      <c r="D994" s="319"/>
      <c r="E994" s="319"/>
      <c r="F994" s="319"/>
      <c r="G994" s="319"/>
      <c r="H994" s="319"/>
      <c r="I994" s="319"/>
      <c r="J994" s="319"/>
      <c r="K994" s="319"/>
      <c r="L994" s="319"/>
      <c r="M994" s="319"/>
      <c r="N994" s="320"/>
    </row>
    <row r="995" spans="2:23" ht="12.75" customHeight="1" x14ac:dyDescent="0.2">
      <c r="B995" s="244"/>
      <c r="C995" s="318"/>
      <c r="D995" s="321" t="s">
        <v>30</v>
      </c>
      <c r="E995" s="1032" t="str">
        <f>Translations!$B$330</f>
        <v>Tieši attiecināmās emisijas</v>
      </c>
      <c r="F995" s="1032"/>
      <c r="G995" s="1032"/>
      <c r="H995" s="1032"/>
      <c r="I995" s="1032"/>
      <c r="J995" s="1032"/>
      <c r="K995" s="1032"/>
      <c r="L995" s="1032"/>
      <c r="M995" s="1032"/>
      <c r="N995" s="1033"/>
    </row>
    <row r="996" spans="2:23" ht="12.75" customHeight="1" x14ac:dyDescent="0.2">
      <c r="B996" s="244"/>
      <c r="C996" s="318"/>
      <c r="D996" s="322" t="s">
        <v>32</v>
      </c>
      <c r="E996" s="980" t="str">
        <f>Translations!$B$331</f>
        <v>Tieši attiecināmo emisiju attiecināšana</v>
      </c>
      <c r="F996" s="980"/>
      <c r="G996" s="980"/>
      <c r="H996" s="980"/>
      <c r="I996" s="980"/>
      <c r="J996" s="980"/>
      <c r="K996" s="980"/>
      <c r="L996" s="980"/>
      <c r="M996" s="980"/>
      <c r="N996" s="981"/>
      <c r="T996" s="18"/>
    </row>
    <row r="997" spans="2:23" ht="5.0999999999999996" customHeight="1" x14ac:dyDescent="0.2">
      <c r="B997" s="244"/>
      <c r="C997" s="318"/>
      <c r="D997" s="319"/>
      <c r="E997" s="991"/>
      <c r="F997" s="992"/>
      <c r="G997" s="992"/>
      <c r="H997" s="992"/>
      <c r="I997" s="992"/>
      <c r="J997" s="992"/>
      <c r="K997" s="992"/>
      <c r="L997" s="992"/>
      <c r="M997" s="992"/>
      <c r="N997" s="993"/>
    </row>
    <row r="998" spans="2:23" ht="12.75" customHeight="1" x14ac:dyDescent="0.2">
      <c r="B998" s="244"/>
      <c r="C998" s="318"/>
      <c r="D998" s="322"/>
      <c r="E998" s="324"/>
      <c r="F998" s="987" t="str">
        <f>IF(I923&lt;&gt;"",HYPERLINK("#" &amp; Q998,EUConst_MsgDescription),"")</f>
        <v/>
      </c>
      <c r="G998" s="961"/>
      <c r="H998" s="961"/>
      <c r="I998" s="961"/>
      <c r="J998" s="961"/>
      <c r="K998" s="961"/>
      <c r="L998" s="961"/>
      <c r="M998" s="961"/>
      <c r="N998" s="962"/>
      <c r="P998" s="22" t="s">
        <v>172</v>
      </c>
      <c r="Q998" s="371" t="str">
        <f>"#"&amp;ADDRESS(ROW($C$10),COLUMN($C$10))</f>
        <v>#$C$10</v>
      </c>
    </row>
    <row r="999" spans="2:23" ht="5.0999999999999996" customHeight="1" x14ac:dyDescent="0.2">
      <c r="B999" s="244"/>
      <c r="C999" s="318"/>
      <c r="D999" s="322"/>
      <c r="E999" s="325"/>
      <c r="F999" s="988"/>
      <c r="G999" s="988"/>
      <c r="H999" s="988"/>
      <c r="I999" s="988"/>
      <c r="J999" s="988"/>
      <c r="K999" s="988"/>
      <c r="L999" s="988"/>
      <c r="M999" s="988"/>
      <c r="N999" s="989"/>
    </row>
    <row r="1000" spans="2:23" ht="50.1" customHeight="1" x14ac:dyDescent="0.2">
      <c r="B1000" s="244"/>
      <c r="C1000" s="318"/>
      <c r="D1000" s="319"/>
      <c r="E1000" s="319"/>
      <c r="F1000" s="926"/>
      <c r="G1000" s="927"/>
      <c r="H1000" s="927"/>
      <c r="I1000" s="927"/>
      <c r="J1000" s="927"/>
      <c r="K1000" s="927"/>
      <c r="L1000" s="927"/>
      <c r="M1000" s="927"/>
      <c r="N1000" s="941"/>
    </row>
    <row r="1001" spans="2:23" ht="5.0999999999999996" customHeight="1" x14ac:dyDescent="0.2">
      <c r="B1001" s="244"/>
      <c r="C1001" s="318"/>
      <c r="D1001" s="319"/>
      <c r="E1001" s="319"/>
      <c r="F1001" s="319"/>
      <c r="G1001" s="319"/>
      <c r="H1001" s="319"/>
      <c r="I1001" s="319"/>
      <c r="J1001" s="319"/>
      <c r="K1001" s="319"/>
      <c r="L1001" s="319"/>
      <c r="M1001" s="319"/>
      <c r="N1001" s="320"/>
    </row>
    <row r="1002" spans="2:23" ht="12.75" customHeight="1" x14ac:dyDescent="0.2">
      <c r="B1002" s="244"/>
      <c r="C1002" s="318"/>
      <c r="D1002" s="319"/>
      <c r="E1002" s="319"/>
      <c r="F1002" s="990" t="str">
        <f>Translations!$B$210</f>
        <v>Atsauce uz ārējām datnēm (attiecīgā gadījumā)</v>
      </c>
      <c r="G1002" s="990"/>
      <c r="H1002" s="990"/>
      <c r="I1002" s="990"/>
      <c r="J1002" s="990"/>
      <c r="K1002" s="900"/>
      <c r="L1002" s="900"/>
      <c r="M1002" s="900"/>
      <c r="N1002" s="900"/>
    </row>
    <row r="1003" spans="2:23" ht="5.0999999999999996" customHeight="1" x14ac:dyDescent="0.2">
      <c r="B1003" s="244"/>
      <c r="C1003" s="318"/>
      <c r="D1003" s="319"/>
      <c r="E1003" s="319"/>
      <c r="F1003" s="326"/>
      <c r="G1003" s="326"/>
      <c r="H1003" s="326"/>
      <c r="I1003" s="326"/>
      <c r="J1003" s="326"/>
      <c r="K1003" s="326"/>
      <c r="L1003" s="326"/>
      <c r="M1003" s="326"/>
      <c r="N1003" s="327"/>
    </row>
    <row r="1004" spans="2:23" ht="12.75" customHeight="1" x14ac:dyDescent="0.2">
      <c r="B1004" s="244"/>
      <c r="C1004" s="318"/>
      <c r="D1004" s="322" t="s">
        <v>33</v>
      </c>
      <c r="E1004" s="980" t="str">
        <f>Translations!$B$337</f>
        <v>Vai ir relevantas vēl citas iekšējas avota plūsmas?</v>
      </c>
      <c r="F1004" s="980"/>
      <c r="G1004" s="980"/>
      <c r="H1004" s="980"/>
      <c r="I1004" s="980"/>
      <c r="J1004" s="980"/>
      <c r="K1004" s="980"/>
      <c r="L1004" s="980"/>
      <c r="M1004" s="986"/>
      <c r="N1004" s="986"/>
      <c r="T1004" s="18"/>
    </row>
    <row r="1005" spans="2:23" ht="5.0999999999999996" customHeight="1" x14ac:dyDescent="0.2">
      <c r="B1005" s="244"/>
      <c r="C1005" s="318"/>
      <c r="D1005" s="322"/>
      <c r="E1005" s="323"/>
      <c r="F1005" s="991"/>
      <c r="G1005" s="991"/>
      <c r="H1005" s="991"/>
      <c r="I1005" s="991"/>
      <c r="J1005" s="991"/>
      <c r="K1005" s="991"/>
      <c r="L1005" s="991"/>
      <c r="M1005" s="991"/>
      <c r="N1005" s="1022"/>
    </row>
    <row r="1006" spans="2:23" ht="25.5" customHeight="1" thickBot="1" x14ac:dyDescent="0.25">
      <c r="B1006" s="244"/>
      <c r="C1006" s="318"/>
      <c r="D1006" s="319"/>
      <c r="E1006" s="319"/>
      <c r="F1006" s="319"/>
      <c r="G1006" s="319"/>
      <c r="H1006" s="319"/>
      <c r="I1006" s="982" t="str">
        <f>Translations!$B$254</f>
        <v>Datu avots</v>
      </c>
      <c r="J1006" s="982"/>
      <c r="K1006" s="982" t="str">
        <f>Translations!$B$255</f>
        <v>Cits datu avots (attiecīgā gadījumā)</v>
      </c>
      <c r="L1006" s="982"/>
      <c r="M1006" s="982" t="str">
        <f>Translations!$B$255</f>
        <v>Cits datu avots (attiecīgā gadījumā)</v>
      </c>
      <c r="N1006" s="982"/>
      <c r="W1006" s="245" t="s">
        <v>165</v>
      </c>
    </row>
    <row r="1007" spans="2:23" ht="12.75" customHeight="1" x14ac:dyDescent="0.2">
      <c r="B1007" s="244"/>
      <c r="C1007" s="318"/>
      <c r="D1007" s="322"/>
      <c r="E1007" s="324" t="s">
        <v>302</v>
      </c>
      <c r="F1007" s="985" t="str">
        <f>Translations!$B$342</f>
        <v>Importētie vai eksportētie daudzumi</v>
      </c>
      <c r="G1007" s="994"/>
      <c r="H1007" s="994"/>
      <c r="I1007" s="983"/>
      <c r="J1007" s="983"/>
      <c r="K1007" s="965"/>
      <c r="L1007" s="965"/>
      <c r="M1007" s="965"/>
      <c r="N1007" s="965"/>
      <c r="W1007" s="251" t="b">
        <f>AND(M1004&lt;&gt;"",M1004=FALSE)</f>
        <v>0</v>
      </c>
    </row>
    <row r="1008" spans="2:23" ht="12.75" customHeight="1" x14ac:dyDescent="0.2">
      <c r="B1008" s="244"/>
      <c r="C1008" s="318"/>
      <c r="D1008" s="322"/>
      <c r="E1008" s="324" t="s">
        <v>303</v>
      </c>
      <c r="F1008" s="985" t="str">
        <f>Translations!$B$256</f>
        <v>Enerģētiskais saturs</v>
      </c>
      <c r="G1008" s="994"/>
      <c r="H1008" s="994"/>
      <c r="I1008" s="983"/>
      <c r="J1008" s="983"/>
      <c r="K1008" s="965"/>
      <c r="L1008" s="965"/>
      <c r="M1008" s="965"/>
      <c r="N1008" s="965"/>
      <c r="W1008" s="271" t="b">
        <f>W1007</f>
        <v>0</v>
      </c>
    </row>
    <row r="1009" spans="1:23" ht="12.75" customHeight="1" x14ac:dyDescent="0.2">
      <c r="B1009" s="244"/>
      <c r="C1009" s="318"/>
      <c r="D1009" s="322"/>
      <c r="E1009" s="324" t="s">
        <v>304</v>
      </c>
      <c r="F1009" s="984" t="str">
        <f>Translations!$B$343</f>
        <v>Emisijas faktors vai oglekļa saturs</v>
      </c>
      <c r="G1009" s="984"/>
      <c r="H1009" s="985"/>
      <c r="I1009" s="926"/>
      <c r="J1009" s="941"/>
      <c r="K1009" s="928"/>
      <c r="L1009" s="945"/>
      <c r="M1009" s="928"/>
      <c r="N1009" s="945"/>
      <c r="W1009" s="271" t="b">
        <f>W1008</f>
        <v>0</v>
      </c>
    </row>
    <row r="1010" spans="1:23" ht="12.75" customHeight="1" x14ac:dyDescent="0.2">
      <c r="B1010" s="244"/>
      <c r="C1010" s="318"/>
      <c r="D1010" s="322"/>
      <c r="E1010" s="324" t="s">
        <v>305</v>
      </c>
      <c r="F1010" s="984" t="str">
        <f>Translations!$B$344</f>
        <v>Biomasas saturs</v>
      </c>
      <c r="G1010" s="984"/>
      <c r="H1010" s="985"/>
      <c r="I1010" s="926"/>
      <c r="J1010" s="941"/>
      <c r="K1010" s="928"/>
      <c r="L1010" s="945"/>
      <c r="M1010" s="928"/>
      <c r="N1010" s="945"/>
      <c r="W1010" s="271" t="b">
        <f>W1009</f>
        <v>0</v>
      </c>
    </row>
    <row r="1011" spans="1:23" ht="5.0999999999999996" customHeight="1" x14ac:dyDescent="0.2">
      <c r="B1011" s="244"/>
      <c r="C1011" s="318"/>
      <c r="D1011" s="322"/>
      <c r="E1011" s="319"/>
      <c r="F1011" s="319"/>
      <c r="G1011" s="319"/>
      <c r="H1011" s="319"/>
      <c r="I1011" s="319"/>
      <c r="J1011" s="319"/>
      <c r="K1011" s="319"/>
      <c r="L1011" s="319"/>
      <c r="M1011" s="319"/>
      <c r="N1011" s="320"/>
      <c r="W1011" s="253"/>
    </row>
    <row r="1012" spans="1:23" ht="12.75" customHeight="1" x14ac:dyDescent="0.2">
      <c r="B1012" s="244"/>
      <c r="C1012" s="318"/>
      <c r="D1012" s="322"/>
      <c r="E1012" s="324" t="s">
        <v>306</v>
      </c>
      <c r="F1012" s="978" t="str">
        <f>Translations!$B$257</f>
        <v>Izmantotās metodikas apraksts</v>
      </c>
      <c r="G1012" s="978"/>
      <c r="H1012" s="978"/>
      <c r="I1012" s="978"/>
      <c r="J1012" s="978"/>
      <c r="K1012" s="978"/>
      <c r="L1012" s="978"/>
      <c r="M1012" s="978"/>
      <c r="N1012" s="979"/>
      <c r="W1012" s="253"/>
    </row>
    <row r="1013" spans="1:23" ht="5.0999999999999996" customHeight="1" x14ac:dyDescent="0.2">
      <c r="B1013" s="244"/>
      <c r="C1013" s="318"/>
      <c r="D1013" s="319"/>
      <c r="E1013" s="323"/>
      <c r="F1013" s="213"/>
      <c r="G1013" s="553"/>
      <c r="H1013" s="553"/>
      <c r="I1013" s="553"/>
      <c r="J1013" s="553"/>
      <c r="K1013" s="553"/>
      <c r="L1013" s="553"/>
      <c r="M1013" s="553"/>
      <c r="N1013" s="554"/>
      <c r="W1013" s="253"/>
    </row>
    <row r="1014" spans="1:23" ht="12.75" customHeight="1" x14ac:dyDescent="0.2">
      <c r="B1014" s="244"/>
      <c r="C1014" s="318"/>
      <c r="D1014" s="322"/>
      <c r="E1014" s="324"/>
      <c r="F1014" s="987" t="str">
        <f>IF(I923&lt;&gt;"",HYPERLINK("#" &amp; Q1014,EUConst_MsgDescription),"")</f>
        <v/>
      </c>
      <c r="G1014" s="961"/>
      <c r="H1014" s="961"/>
      <c r="I1014" s="961"/>
      <c r="J1014" s="961"/>
      <c r="K1014" s="961"/>
      <c r="L1014" s="961"/>
      <c r="M1014" s="961"/>
      <c r="N1014" s="962"/>
      <c r="P1014" s="22" t="s">
        <v>172</v>
      </c>
      <c r="Q1014" s="371" t="str">
        <f>"#"&amp;ADDRESS(ROW($C$10),COLUMN($C$10))</f>
        <v>#$C$10</v>
      </c>
      <c r="W1014" s="253"/>
    </row>
    <row r="1015" spans="1:23" ht="5.0999999999999996" customHeight="1" x14ac:dyDescent="0.2">
      <c r="B1015" s="244"/>
      <c r="C1015" s="318"/>
      <c r="D1015" s="322"/>
      <c r="E1015" s="325"/>
      <c r="F1015" s="988"/>
      <c r="G1015" s="988"/>
      <c r="H1015" s="988"/>
      <c r="I1015" s="988"/>
      <c r="J1015" s="988"/>
      <c r="K1015" s="988"/>
      <c r="L1015" s="988"/>
      <c r="M1015" s="988"/>
      <c r="N1015" s="989"/>
      <c r="W1015" s="253"/>
    </row>
    <row r="1016" spans="1:23" s="249" customFormat="1" ht="50.1" customHeight="1" x14ac:dyDescent="0.2">
      <c r="A1016" s="254"/>
      <c r="B1016" s="12"/>
      <c r="C1016" s="318"/>
      <c r="D1016" s="325"/>
      <c r="E1016" s="325"/>
      <c r="F1016" s="946"/>
      <c r="G1016" s="947"/>
      <c r="H1016" s="947"/>
      <c r="I1016" s="947"/>
      <c r="J1016" s="947"/>
      <c r="K1016" s="947"/>
      <c r="L1016" s="947"/>
      <c r="M1016" s="947"/>
      <c r="N1016" s="948"/>
      <c r="O1016" s="36"/>
      <c r="P1016" s="254"/>
      <c r="Q1016" s="254"/>
      <c r="R1016" s="254"/>
      <c r="S1016" s="245"/>
      <c r="T1016" s="245"/>
      <c r="U1016" s="254"/>
      <c r="V1016" s="254"/>
      <c r="W1016" s="255" t="b">
        <f>W1010</f>
        <v>0</v>
      </c>
    </row>
    <row r="1017" spans="1:23" ht="5.0999999999999996" customHeight="1" x14ac:dyDescent="0.2">
      <c r="C1017" s="318"/>
      <c r="D1017" s="322"/>
      <c r="E1017" s="319"/>
      <c r="F1017" s="319"/>
      <c r="G1017" s="319"/>
      <c r="H1017" s="319"/>
      <c r="I1017" s="319"/>
      <c r="J1017" s="319"/>
      <c r="K1017" s="319"/>
      <c r="L1017" s="319"/>
      <c r="M1017" s="319"/>
      <c r="N1017" s="320"/>
      <c r="W1017" s="253"/>
    </row>
    <row r="1018" spans="1:23" ht="12.75" customHeight="1" thickBot="1" x14ac:dyDescent="0.25">
      <c r="C1018" s="318"/>
      <c r="D1018" s="322"/>
      <c r="E1018" s="324"/>
      <c r="F1018" s="990" t="str">
        <f>Translations!$B$210</f>
        <v>Atsauce uz ārējām datnēm (attiecīgā gadījumā)</v>
      </c>
      <c r="G1018" s="990"/>
      <c r="H1018" s="990"/>
      <c r="I1018" s="990"/>
      <c r="J1018" s="990"/>
      <c r="K1018" s="900"/>
      <c r="L1018" s="900"/>
      <c r="M1018" s="900"/>
      <c r="N1018" s="900"/>
      <c r="W1018" s="259" t="b">
        <f>W1016</f>
        <v>0</v>
      </c>
    </row>
    <row r="1019" spans="1:23" ht="5.0999999999999996" customHeight="1" x14ac:dyDescent="0.2">
      <c r="C1019" s="318"/>
      <c r="D1019" s="322"/>
      <c r="E1019" s="319"/>
      <c r="F1019" s="319"/>
      <c r="G1019" s="319"/>
      <c r="H1019" s="319"/>
      <c r="I1019" s="319"/>
      <c r="J1019" s="319"/>
      <c r="K1019" s="319"/>
      <c r="L1019" s="319"/>
      <c r="M1019" s="319"/>
      <c r="N1019" s="320"/>
    </row>
    <row r="1020" spans="1:23" ht="12.75" customHeight="1" thickBot="1" x14ac:dyDescent="0.25">
      <c r="C1020" s="318"/>
      <c r="D1020" s="322" t="s">
        <v>34</v>
      </c>
      <c r="E1020" s="980" t="str">
        <f>Translations!$B$345</f>
        <v>Vai ir relevants importētais vai eksportētais pārvietotais CO2?</v>
      </c>
      <c r="F1020" s="980"/>
      <c r="G1020" s="980"/>
      <c r="H1020" s="980"/>
      <c r="I1020" s="980"/>
      <c r="J1020" s="980"/>
      <c r="K1020" s="980"/>
      <c r="L1020" s="980"/>
      <c r="M1020" s="986"/>
      <c r="N1020" s="986"/>
      <c r="T1020" s="18"/>
    </row>
    <row r="1021" spans="1:23" ht="5.0999999999999996" customHeight="1" thickBot="1" x14ac:dyDescent="0.25">
      <c r="C1021" s="318"/>
      <c r="D1021" s="319"/>
      <c r="E1021" s="991"/>
      <c r="F1021" s="992"/>
      <c r="G1021" s="992"/>
      <c r="H1021" s="992"/>
      <c r="I1021" s="992"/>
      <c r="J1021" s="992"/>
      <c r="K1021" s="992"/>
      <c r="L1021" s="992"/>
      <c r="M1021" s="992"/>
      <c r="N1021" s="993"/>
      <c r="W1021" s="266" t="s">
        <v>165</v>
      </c>
    </row>
    <row r="1022" spans="1:23" ht="25.5" customHeight="1" x14ac:dyDescent="0.2">
      <c r="C1022" s="318"/>
      <c r="D1022" s="319"/>
      <c r="E1022" s="319"/>
      <c r="F1022" s="926"/>
      <c r="G1022" s="927"/>
      <c r="H1022" s="927"/>
      <c r="I1022" s="927"/>
      <c r="J1022" s="927"/>
      <c r="K1022" s="927"/>
      <c r="L1022" s="927"/>
      <c r="M1022" s="927"/>
      <c r="N1022" s="941"/>
      <c r="W1022" s="251" t="b">
        <f>AND(M1020&lt;&gt;"",M1020=FALSE)</f>
        <v>0</v>
      </c>
    </row>
    <row r="1023" spans="1:23" ht="5.0999999999999996" customHeight="1" x14ac:dyDescent="0.2">
      <c r="C1023" s="318"/>
      <c r="D1023" s="319"/>
      <c r="E1023" s="319"/>
      <c r="F1023" s="319"/>
      <c r="G1023" s="319"/>
      <c r="H1023" s="319"/>
      <c r="I1023" s="319"/>
      <c r="J1023" s="319"/>
      <c r="K1023" s="319"/>
      <c r="L1023" s="319"/>
      <c r="M1023" s="319"/>
      <c r="N1023" s="320"/>
      <c r="W1023" s="253"/>
    </row>
    <row r="1024" spans="1:23" ht="12.75" customHeight="1" thickBot="1" x14ac:dyDescent="0.25">
      <c r="C1024" s="318"/>
      <c r="D1024" s="319"/>
      <c r="E1024" s="319"/>
      <c r="F1024" s="990" t="str">
        <f>Translations!$B$210</f>
        <v>Atsauce uz ārējām datnēm (attiecīgā gadījumā)</v>
      </c>
      <c r="G1024" s="990"/>
      <c r="H1024" s="990"/>
      <c r="I1024" s="990"/>
      <c r="J1024" s="990"/>
      <c r="K1024" s="900"/>
      <c r="L1024" s="900"/>
      <c r="M1024" s="900"/>
      <c r="N1024" s="900"/>
      <c r="W1024" s="273" t="b">
        <f>W1022</f>
        <v>0</v>
      </c>
    </row>
    <row r="1025" spans="2:17" ht="5.0999999999999996" customHeight="1" x14ac:dyDescent="0.2">
      <c r="C1025" s="318"/>
      <c r="D1025" s="322"/>
      <c r="E1025" s="319"/>
      <c r="F1025" s="319"/>
      <c r="G1025" s="319"/>
      <c r="H1025" s="319"/>
      <c r="I1025" s="319"/>
      <c r="J1025" s="319"/>
      <c r="K1025" s="319"/>
      <c r="L1025" s="319"/>
      <c r="M1025" s="319"/>
      <c r="N1025" s="320"/>
    </row>
    <row r="1026" spans="2:17" ht="5.0999999999999996" customHeight="1" x14ac:dyDescent="0.2">
      <c r="C1026" s="315"/>
      <c r="D1026" s="328"/>
      <c r="E1026" s="316"/>
      <c r="F1026" s="316"/>
      <c r="G1026" s="316"/>
      <c r="H1026" s="316"/>
      <c r="I1026" s="316"/>
      <c r="J1026" s="316"/>
      <c r="K1026" s="316"/>
      <c r="L1026" s="316"/>
      <c r="M1026" s="316"/>
      <c r="N1026" s="317"/>
    </row>
    <row r="1027" spans="2:17" ht="12.75" customHeight="1" x14ac:dyDescent="0.2">
      <c r="C1027" s="318"/>
      <c r="D1027" s="321" t="s">
        <v>31</v>
      </c>
      <c r="E1027" s="1017" t="str">
        <f>Translations!$B$831</f>
        <v>Enerģijas ielaide šajā apakšiekārtā un relevantais emisijas faktors</v>
      </c>
      <c r="F1027" s="1017"/>
      <c r="G1027" s="1017"/>
      <c r="H1027" s="1017"/>
      <c r="I1027" s="1017"/>
      <c r="J1027" s="1017"/>
      <c r="K1027" s="1017"/>
      <c r="L1027" s="1017"/>
      <c r="M1027" s="1017"/>
      <c r="N1027" s="1018"/>
    </row>
    <row r="1028" spans="2:17" ht="5.0999999999999996" customHeight="1" x14ac:dyDescent="0.2">
      <c r="C1028" s="318"/>
      <c r="D1028" s="319"/>
      <c r="E1028" s="1019"/>
      <c r="F1028" s="1020"/>
      <c r="G1028" s="1020"/>
      <c r="H1028" s="1020"/>
      <c r="I1028" s="1020"/>
      <c r="J1028" s="1020"/>
      <c r="K1028" s="1020"/>
      <c r="L1028" s="1020"/>
      <c r="M1028" s="1020"/>
      <c r="N1028" s="1021"/>
    </row>
    <row r="1029" spans="2:17" ht="12.75" customHeight="1" x14ac:dyDescent="0.2">
      <c r="C1029" s="318"/>
      <c r="D1029" s="322" t="s">
        <v>32</v>
      </c>
      <c r="E1029" s="980" t="str">
        <f>Translations!$B$249</f>
        <v>Informācija par izmantoto metodiku</v>
      </c>
      <c r="F1029" s="980"/>
      <c r="G1029" s="980"/>
      <c r="H1029" s="980"/>
      <c r="I1029" s="980"/>
      <c r="J1029" s="980"/>
      <c r="K1029" s="980"/>
      <c r="L1029" s="980"/>
      <c r="M1029" s="980"/>
      <c r="N1029" s="981"/>
    </row>
    <row r="1030" spans="2:17" ht="25.5" customHeight="1" x14ac:dyDescent="0.2">
      <c r="B1030" s="244"/>
      <c r="C1030" s="318"/>
      <c r="D1030" s="319"/>
      <c r="E1030" s="319"/>
      <c r="F1030" s="336"/>
      <c r="G1030" s="319"/>
      <c r="H1030" s="319"/>
      <c r="I1030" s="982" t="str">
        <f>Translations!$B$254</f>
        <v>Datu avots</v>
      </c>
      <c r="J1030" s="982"/>
      <c r="K1030" s="982" t="str">
        <f>Translations!$B$255</f>
        <v>Cits datu avots (attiecīgā gadījumā)</v>
      </c>
      <c r="L1030" s="982"/>
      <c r="M1030" s="982" t="str">
        <f>Translations!$B$255</f>
        <v>Cits datu avots (attiecīgā gadījumā)</v>
      </c>
      <c r="N1030" s="982"/>
    </row>
    <row r="1031" spans="2:17" ht="12.75" customHeight="1" x14ac:dyDescent="0.2">
      <c r="B1031" s="244"/>
      <c r="C1031" s="318"/>
      <c r="D1031" s="322"/>
      <c r="E1031" s="324" t="s">
        <v>302</v>
      </c>
      <c r="F1031" s="984" t="str">
        <f>Translations!$B$833</f>
        <v>Kurināmā un materiālu ielaide</v>
      </c>
      <c r="G1031" s="984"/>
      <c r="H1031" s="985"/>
      <c r="I1031" s="926"/>
      <c r="J1031" s="927"/>
      <c r="K1031" s="928"/>
      <c r="L1031" s="929"/>
      <c r="M1031" s="928"/>
      <c r="N1031" s="945"/>
    </row>
    <row r="1032" spans="2:17" ht="12.75" customHeight="1" x14ac:dyDescent="0.2">
      <c r="B1032" s="244"/>
      <c r="C1032" s="318"/>
      <c r="D1032" s="322"/>
      <c r="E1032" s="324" t="s">
        <v>303</v>
      </c>
      <c r="F1032" s="984" t="str">
        <f>Translations!$B$826</f>
        <v>Elektroenerģijas ielaide siltuma ražošanai</v>
      </c>
      <c r="G1032" s="984"/>
      <c r="H1032" s="985"/>
      <c r="I1032" s="983"/>
      <c r="J1032" s="983"/>
      <c r="K1032" s="965"/>
      <c r="L1032" s="965"/>
      <c r="M1032" s="965"/>
      <c r="N1032" s="965"/>
    </row>
    <row r="1033" spans="2:17" ht="12.75" customHeight="1" x14ac:dyDescent="0.2">
      <c r="B1033" s="244"/>
      <c r="C1033" s="318"/>
      <c r="D1033" s="322"/>
      <c r="E1033" s="324" t="s">
        <v>304</v>
      </c>
      <c r="F1033" s="984" t="str">
        <f>Translations!$B$353</f>
        <v>Svērtais emisijas faktors</v>
      </c>
      <c r="G1033" s="984"/>
      <c r="H1033" s="985"/>
      <c r="I1033" s="926"/>
      <c r="J1033" s="927"/>
      <c r="K1033" s="928"/>
      <c r="L1033" s="929"/>
      <c r="M1033" s="928"/>
      <c r="N1033" s="945"/>
    </row>
    <row r="1034" spans="2:17" ht="5.0999999999999996" customHeight="1" x14ac:dyDescent="0.2">
      <c r="B1034" s="244"/>
      <c r="C1034" s="318"/>
      <c r="D1034" s="322"/>
      <c r="E1034" s="319"/>
      <c r="F1034" s="319"/>
      <c r="G1034" s="319"/>
      <c r="H1034" s="319"/>
      <c r="I1034" s="319"/>
      <c r="J1034" s="319"/>
      <c r="K1034" s="319"/>
      <c r="L1034" s="319"/>
      <c r="M1034" s="319"/>
      <c r="N1034" s="320"/>
    </row>
    <row r="1035" spans="2:17" ht="12.75" customHeight="1" x14ac:dyDescent="0.2">
      <c r="B1035" s="244"/>
      <c r="C1035" s="318"/>
      <c r="D1035" s="322"/>
      <c r="E1035" s="324" t="s">
        <v>305</v>
      </c>
      <c r="F1035" s="978" t="str">
        <f>Translations!$B$257</f>
        <v>Izmantotās metodikas apraksts</v>
      </c>
      <c r="G1035" s="978"/>
      <c r="H1035" s="978"/>
      <c r="I1035" s="978"/>
      <c r="J1035" s="978"/>
      <c r="K1035" s="978"/>
      <c r="L1035" s="978"/>
      <c r="M1035" s="978"/>
      <c r="N1035" s="979"/>
    </row>
    <row r="1036" spans="2:17" ht="5.0999999999999996" customHeight="1" x14ac:dyDescent="0.2">
      <c r="B1036" s="244"/>
      <c r="C1036" s="318"/>
      <c r="D1036" s="319"/>
      <c r="E1036" s="323"/>
      <c r="F1036" s="333"/>
      <c r="G1036" s="334"/>
      <c r="H1036" s="334"/>
      <c r="I1036" s="334"/>
      <c r="J1036" s="334"/>
      <c r="K1036" s="334"/>
      <c r="L1036" s="334"/>
      <c r="M1036" s="334"/>
      <c r="N1036" s="335"/>
    </row>
    <row r="1037" spans="2:17" ht="12.75" customHeight="1" x14ac:dyDescent="0.2">
      <c r="B1037" s="244"/>
      <c r="C1037" s="318"/>
      <c r="D1037" s="322"/>
      <c r="E1037" s="324"/>
      <c r="F1037" s="987" t="str">
        <f>IF(I923&lt;&gt;"",HYPERLINK("#" &amp; Q1037,EUConst_MsgDescription),"")</f>
        <v/>
      </c>
      <c r="G1037" s="961"/>
      <c r="H1037" s="961"/>
      <c r="I1037" s="961"/>
      <c r="J1037" s="961"/>
      <c r="K1037" s="961"/>
      <c r="L1037" s="961"/>
      <c r="M1037" s="961"/>
      <c r="N1037" s="962"/>
      <c r="P1037" s="22" t="s">
        <v>172</v>
      </c>
      <c r="Q1037" s="371" t="str">
        <f>"#"&amp;ADDRESS(ROW($C$10),COLUMN($C$10))</f>
        <v>#$C$10</v>
      </c>
    </row>
    <row r="1038" spans="2:17" ht="5.0999999999999996" customHeight="1" x14ac:dyDescent="0.2">
      <c r="B1038" s="244"/>
      <c r="C1038" s="318"/>
      <c r="D1038" s="322"/>
      <c r="E1038" s="325"/>
      <c r="F1038" s="988"/>
      <c r="G1038" s="988"/>
      <c r="H1038" s="988"/>
      <c r="I1038" s="988"/>
      <c r="J1038" s="988"/>
      <c r="K1038" s="988"/>
      <c r="L1038" s="988"/>
      <c r="M1038" s="988"/>
      <c r="N1038" s="989"/>
    </row>
    <row r="1039" spans="2:17" ht="50.1" customHeight="1" x14ac:dyDescent="0.2">
      <c r="B1039" s="244"/>
      <c r="C1039" s="318"/>
      <c r="D1039" s="325"/>
      <c r="E1039" s="325"/>
      <c r="F1039" s="946"/>
      <c r="G1039" s="947"/>
      <c r="H1039" s="947"/>
      <c r="I1039" s="947"/>
      <c r="J1039" s="947"/>
      <c r="K1039" s="947"/>
      <c r="L1039" s="947"/>
      <c r="M1039" s="947"/>
      <c r="N1039" s="948"/>
    </row>
    <row r="1040" spans="2:17" ht="5.0999999999999996" customHeight="1" thickBot="1" x14ac:dyDescent="0.25">
      <c r="B1040" s="244"/>
      <c r="C1040" s="318"/>
      <c r="D1040" s="322"/>
      <c r="E1040" s="319"/>
      <c r="F1040" s="319"/>
      <c r="G1040" s="319"/>
      <c r="H1040" s="319"/>
      <c r="I1040" s="319"/>
      <c r="J1040" s="319"/>
      <c r="K1040" s="319"/>
      <c r="L1040" s="319"/>
      <c r="M1040" s="319"/>
      <c r="N1040" s="320"/>
    </row>
    <row r="1041" spans="2:23" ht="12.75" customHeight="1" x14ac:dyDescent="0.2">
      <c r="B1041" s="244"/>
      <c r="C1041" s="318"/>
      <c r="D1041" s="322"/>
      <c r="E1041" s="324"/>
      <c r="F1041" s="990" t="str">
        <f>Translations!$B$210</f>
        <v>Atsauce uz ārējām datnēm (attiecīgā gadījumā)</v>
      </c>
      <c r="G1041" s="990"/>
      <c r="H1041" s="990"/>
      <c r="I1041" s="990"/>
      <c r="J1041" s="990"/>
      <c r="K1041" s="900"/>
      <c r="L1041" s="900"/>
      <c r="M1041" s="900"/>
      <c r="N1041" s="900"/>
      <c r="W1041" s="266" t="s">
        <v>165</v>
      </c>
    </row>
    <row r="1042" spans="2:23" ht="5.0999999999999996" customHeight="1" x14ac:dyDescent="0.2">
      <c r="B1042" s="244"/>
      <c r="C1042" s="318"/>
      <c r="D1042" s="322"/>
      <c r="E1042" s="319"/>
      <c r="F1042" s="319"/>
      <c r="G1042" s="319"/>
      <c r="H1042" s="319"/>
      <c r="I1042" s="319"/>
      <c r="J1042" s="319"/>
      <c r="K1042" s="319"/>
      <c r="L1042" s="319"/>
      <c r="M1042" s="319"/>
      <c r="N1042" s="320"/>
      <c r="W1042" s="253"/>
    </row>
    <row r="1043" spans="2:23" ht="12.75" customHeight="1" x14ac:dyDescent="0.2">
      <c r="B1043" s="244"/>
      <c r="C1043" s="318"/>
      <c r="D1043" s="322" t="s">
        <v>33</v>
      </c>
      <c r="E1043" s="1006" t="str">
        <f>Translations!$B$258</f>
        <v>Vai ir ievērota hierarhiskā kārtība?</v>
      </c>
      <c r="F1043" s="1006"/>
      <c r="G1043" s="1006"/>
      <c r="H1043" s="1007"/>
      <c r="I1043" s="260"/>
      <c r="J1043" s="330" t="str">
        <f>Translations!$B$259</f>
        <v xml:space="preserve"> Ja nav, kāpēc nav?</v>
      </c>
      <c r="K1043" s="926"/>
      <c r="L1043" s="927"/>
      <c r="M1043" s="927"/>
      <c r="N1043" s="941"/>
      <c r="W1043" s="258" t="b">
        <f>AND(I1043&lt;&gt;"",I1043=TRUE)</f>
        <v>0</v>
      </c>
    </row>
    <row r="1044" spans="2:23" ht="5.0999999999999996" customHeight="1" x14ac:dyDescent="0.2">
      <c r="B1044" s="244"/>
      <c r="C1044" s="318"/>
      <c r="D1044" s="319"/>
      <c r="E1044" s="549"/>
      <c r="F1044" s="549"/>
      <c r="G1044" s="549"/>
      <c r="H1044" s="549"/>
      <c r="I1044" s="549"/>
      <c r="J1044" s="549"/>
      <c r="K1044" s="549"/>
      <c r="L1044" s="549"/>
      <c r="M1044" s="549"/>
      <c r="N1044" s="550"/>
      <c r="V1044" s="254"/>
      <c r="W1044" s="253"/>
    </row>
    <row r="1045" spans="2:23" ht="12.75" customHeight="1" x14ac:dyDescent="0.2">
      <c r="B1045" s="244"/>
      <c r="C1045" s="318"/>
      <c r="D1045" s="331"/>
      <c r="E1045" s="331"/>
      <c r="F1045" s="978" t="str">
        <f>Translations!$B$264</f>
        <v>Sīkākas ziņas par jebkādām atkāpēm no hierarhijas</v>
      </c>
      <c r="G1045" s="978"/>
      <c r="H1045" s="978"/>
      <c r="I1045" s="978"/>
      <c r="J1045" s="978"/>
      <c r="K1045" s="978"/>
      <c r="L1045" s="978"/>
      <c r="M1045" s="978"/>
      <c r="N1045" s="979"/>
      <c r="V1045" s="254"/>
      <c r="W1045" s="253"/>
    </row>
    <row r="1046" spans="2:23" ht="25.5" customHeight="1" thickBot="1" x14ac:dyDescent="0.25">
      <c r="B1046" s="244"/>
      <c r="C1046" s="318"/>
      <c r="D1046" s="331"/>
      <c r="E1046" s="331"/>
      <c r="F1046" s="946"/>
      <c r="G1046" s="947"/>
      <c r="H1046" s="947"/>
      <c r="I1046" s="947"/>
      <c r="J1046" s="947"/>
      <c r="K1046" s="947"/>
      <c r="L1046" s="947"/>
      <c r="M1046" s="947"/>
      <c r="N1046" s="948"/>
      <c r="V1046" s="254"/>
      <c r="W1046" s="268" t="b">
        <f>W1043</f>
        <v>0</v>
      </c>
    </row>
    <row r="1047" spans="2:23" ht="5.0999999999999996" customHeight="1" x14ac:dyDescent="0.2">
      <c r="B1047" s="244"/>
      <c r="C1047" s="318"/>
      <c r="D1047" s="322"/>
      <c r="E1047" s="319"/>
      <c r="F1047" s="319"/>
      <c r="G1047" s="319"/>
      <c r="H1047" s="319"/>
      <c r="I1047" s="319"/>
      <c r="J1047" s="319"/>
      <c r="K1047" s="319"/>
      <c r="L1047" s="319"/>
      <c r="M1047" s="319"/>
      <c r="N1047" s="320"/>
      <c r="W1047" s="254"/>
    </row>
    <row r="1048" spans="2:23" ht="5.0999999999999996" customHeight="1" x14ac:dyDescent="0.2">
      <c r="B1048" s="244"/>
      <c r="C1048" s="315"/>
      <c r="D1048" s="328"/>
      <c r="E1048" s="316"/>
      <c r="F1048" s="316"/>
      <c r="G1048" s="316"/>
      <c r="H1048" s="316"/>
      <c r="I1048" s="316"/>
      <c r="J1048" s="316"/>
      <c r="K1048" s="316"/>
      <c r="L1048" s="316"/>
      <c r="M1048" s="316"/>
      <c r="N1048" s="317"/>
    </row>
    <row r="1049" spans="2:23" ht="12.75" customHeight="1" x14ac:dyDescent="0.2">
      <c r="B1049" s="244"/>
      <c r="C1049" s="318"/>
      <c r="D1049" s="321" t="s">
        <v>322</v>
      </c>
      <c r="E1049" s="1017" t="str">
        <f>Translations!$B$354</f>
        <v>Šajā apakšiekārtā importētais un no tās eksportētais izmērāmais siltums</v>
      </c>
      <c r="F1049" s="1017"/>
      <c r="G1049" s="1017"/>
      <c r="H1049" s="1017"/>
      <c r="I1049" s="1017"/>
      <c r="J1049" s="1017"/>
      <c r="K1049" s="1017"/>
      <c r="L1049" s="1017"/>
      <c r="M1049" s="1017"/>
      <c r="N1049" s="1018"/>
      <c r="S1049" s="254"/>
      <c r="T1049" s="254"/>
    </row>
    <row r="1050" spans="2:23" ht="12.75" customHeight="1" x14ac:dyDescent="0.2">
      <c r="B1050" s="244"/>
      <c r="C1050" s="318"/>
      <c r="D1050" s="322" t="s">
        <v>32</v>
      </c>
      <c r="E1050" s="980" t="str">
        <f>Translations!$B$357</f>
        <v>Vai šai apakšiekārtai ir relevantas izmērāma siltuma plūsmas?</v>
      </c>
      <c r="F1050" s="980"/>
      <c r="G1050" s="980"/>
      <c r="H1050" s="980"/>
      <c r="I1050" s="980"/>
      <c r="J1050" s="980"/>
      <c r="K1050" s="980"/>
      <c r="L1050" s="980"/>
      <c r="M1050" s="986"/>
      <c r="N1050" s="986"/>
    </row>
    <row r="1051" spans="2:23" ht="12.75" customHeight="1" x14ac:dyDescent="0.2">
      <c r="B1051" s="244"/>
      <c r="C1051" s="318"/>
      <c r="D1051" s="322"/>
      <c r="E1051" s="319"/>
      <c r="F1051" s="319"/>
      <c r="G1051" s="319"/>
      <c r="H1051" s="319"/>
      <c r="I1051" s="319"/>
      <c r="J1051" s="921" t="str">
        <f>IF(I923="","",IF(AND(M1050&lt;&gt;"",M1050=FALSE),HYPERLINK(Q1051,EUconst_MsgGoOn),""))</f>
        <v/>
      </c>
      <c r="K1051" s="922"/>
      <c r="L1051" s="922"/>
      <c r="M1051" s="922"/>
      <c r="N1051" s="923"/>
      <c r="P1051" s="22" t="s">
        <v>172</v>
      </c>
      <c r="Q1051" s="371" t="str">
        <f>"#"&amp;ADDRESS(ROW(D1091),COLUMN(D1091))</f>
        <v>#$D$1091</v>
      </c>
    </row>
    <row r="1052" spans="2:23" ht="5.0999999999999996" customHeight="1" x14ac:dyDescent="0.2">
      <c r="B1052" s="244"/>
      <c r="C1052" s="318"/>
      <c r="D1052" s="322"/>
      <c r="E1052" s="322"/>
      <c r="F1052" s="322"/>
      <c r="G1052" s="322"/>
      <c r="H1052" s="322"/>
      <c r="I1052" s="322"/>
      <c r="J1052" s="322"/>
      <c r="K1052" s="322"/>
      <c r="L1052" s="322"/>
      <c r="M1052" s="322"/>
      <c r="N1052" s="329"/>
      <c r="P1052" s="22"/>
    </row>
    <row r="1053" spans="2:23" ht="12.75" customHeight="1" x14ac:dyDescent="0.2">
      <c r="B1053" s="244"/>
      <c r="C1053" s="318"/>
      <c r="D1053" s="322" t="s">
        <v>33</v>
      </c>
      <c r="E1053" s="980" t="str">
        <f>Translations!$B$249</f>
        <v>Informācija par izmantoto metodiku</v>
      </c>
      <c r="F1053" s="980"/>
      <c r="G1053" s="980"/>
      <c r="H1053" s="980"/>
      <c r="I1053" s="980"/>
      <c r="J1053" s="980"/>
      <c r="K1053" s="980"/>
      <c r="L1053" s="980"/>
      <c r="M1053" s="980"/>
      <c r="N1053" s="981"/>
    </row>
    <row r="1054" spans="2:23" ht="25.5" customHeight="1" thickBot="1" x14ac:dyDescent="0.25">
      <c r="B1054" s="244"/>
      <c r="C1054" s="318"/>
      <c r="D1054" s="319"/>
      <c r="E1054" s="319"/>
      <c r="F1054" s="319"/>
      <c r="G1054" s="319"/>
      <c r="H1054" s="319"/>
      <c r="I1054" s="982" t="str">
        <f>Translations!$B$254</f>
        <v>Datu avots</v>
      </c>
      <c r="J1054" s="982"/>
      <c r="K1054" s="982" t="str">
        <f>Translations!$B$255</f>
        <v>Cits datu avots (attiecīgā gadījumā)</v>
      </c>
      <c r="L1054" s="982"/>
      <c r="M1054" s="982" t="str">
        <f>Translations!$B$255</f>
        <v>Cits datu avots (attiecīgā gadījumā)</v>
      </c>
      <c r="N1054" s="982"/>
      <c r="W1054" s="245" t="s">
        <v>165</v>
      </c>
    </row>
    <row r="1055" spans="2:23" ht="12.75" customHeight="1" x14ac:dyDescent="0.2">
      <c r="B1055" s="244"/>
      <c r="C1055" s="318"/>
      <c r="D1055" s="322"/>
      <c r="E1055" s="324" t="s">
        <v>302</v>
      </c>
      <c r="F1055" s="967" t="str">
        <f>Translations!$B$359</f>
        <v>Importētais izmērāmais siltums</v>
      </c>
      <c r="G1055" s="967"/>
      <c r="H1055" s="968"/>
      <c r="I1055" s="958"/>
      <c r="J1055" s="959"/>
      <c r="K1055" s="953"/>
      <c r="L1055" s="957"/>
      <c r="M1055" s="953"/>
      <c r="N1055" s="954"/>
      <c r="W1055" s="251" t="b">
        <f>AND(M1050&lt;&gt;"",M1050=FALSE)</f>
        <v>0</v>
      </c>
    </row>
    <row r="1056" spans="2:23" ht="12.75" customHeight="1" x14ac:dyDescent="0.2">
      <c r="B1056" s="244"/>
      <c r="C1056" s="318"/>
      <c r="D1056" s="322"/>
      <c r="E1056" s="324" t="s">
        <v>303</v>
      </c>
      <c r="F1056" s="969" t="str">
        <f>Translations!$B$360</f>
        <v>Izmērāmais siltums no pulpas</v>
      </c>
      <c r="G1056" s="969"/>
      <c r="H1056" s="970"/>
      <c r="I1056" s="971"/>
      <c r="J1056" s="972"/>
      <c r="K1056" s="973"/>
      <c r="L1056" s="974"/>
      <c r="M1056" s="973"/>
      <c r="N1056" s="975"/>
      <c r="W1056" s="252" t="b">
        <f>W1055</f>
        <v>0</v>
      </c>
    </row>
    <row r="1057" spans="1:23" ht="12.75" customHeight="1" x14ac:dyDescent="0.2">
      <c r="B1057" s="244"/>
      <c r="C1057" s="318"/>
      <c r="D1057" s="322"/>
      <c r="E1057" s="324" t="s">
        <v>304</v>
      </c>
      <c r="F1057" s="969" t="str">
        <f>Translations!$B$361</f>
        <v>Izmērāmais siltums no slāpekļskābes</v>
      </c>
      <c r="G1057" s="969"/>
      <c r="H1057" s="970"/>
      <c r="I1057" s="971"/>
      <c r="J1057" s="972"/>
      <c r="K1057" s="973"/>
      <c r="L1057" s="974"/>
      <c r="M1057" s="973"/>
      <c r="N1057" s="975"/>
      <c r="W1057" s="252" t="b">
        <f>W1056</f>
        <v>0</v>
      </c>
    </row>
    <row r="1058" spans="1:23" ht="12.75" customHeight="1" x14ac:dyDescent="0.2">
      <c r="B1058" s="244"/>
      <c r="C1058" s="318"/>
      <c r="D1058" s="322"/>
      <c r="E1058" s="324" t="s">
        <v>305</v>
      </c>
      <c r="F1058" s="976" t="str">
        <f>Translations!$B$362</f>
        <v>Eksportētais izmērāmais siltums</v>
      </c>
      <c r="G1058" s="976"/>
      <c r="H1058" s="977"/>
      <c r="I1058" s="934"/>
      <c r="J1058" s="935"/>
      <c r="K1058" s="936"/>
      <c r="L1058" s="937"/>
      <c r="M1058" s="936"/>
      <c r="N1058" s="938"/>
      <c r="W1058" s="252" t="b">
        <f>W1057</f>
        <v>0</v>
      </c>
    </row>
    <row r="1059" spans="1:23" ht="12.75" customHeight="1" x14ac:dyDescent="0.2">
      <c r="B1059" s="244"/>
      <c r="C1059" s="318"/>
      <c r="D1059" s="322"/>
      <c r="E1059" s="324" t="s">
        <v>306</v>
      </c>
      <c r="F1059" s="984" t="str">
        <f>Translations!$B$274</f>
        <v>Neto izmērāmā siltuma plūsmas</v>
      </c>
      <c r="G1059" s="984"/>
      <c r="H1059" s="985"/>
      <c r="I1059" s="926"/>
      <c r="J1059" s="927"/>
      <c r="K1059" s="928"/>
      <c r="L1059" s="929"/>
      <c r="M1059" s="928"/>
      <c r="N1059" s="945"/>
      <c r="W1059" s="252" t="b">
        <f>W1058</f>
        <v>0</v>
      </c>
    </row>
    <row r="1060" spans="1:23" ht="5.0999999999999996" customHeight="1" x14ac:dyDescent="0.2">
      <c r="B1060" s="244"/>
      <c r="C1060" s="318"/>
      <c r="D1060" s="322"/>
      <c r="E1060" s="319"/>
      <c r="F1060" s="319"/>
      <c r="G1060" s="319"/>
      <c r="H1060" s="319"/>
      <c r="I1060" s="319"/>
      <c r="J1060" s="319"/>
      <c r="K1060" s="319"/>
      <c r="L1060" s="319"/>
      <c r="M1060" s="319"/>
      <c r="N1060" s="320"/>
      <c r="W1060" s="253"/>
    </row>
    <row r="1061" spans="1:23" ht="12.75" customHeight="1" x14ac:dyDescent="0.2">
      <c r="B1061" s="244"/>
      <c r="C1061" s="318"/>
      <c r="D1061" s="322"/>
      <c r="E1061" s="324" t="s">
        <v>306</v>
      </c>
      <c r="F1061" s="978" t="str">
        <f>Translations!$B$257</f>
        <v>Izmantotās metodikas apraksts</v>
      </c>
      <c r="G1061" s="978"/>
      <c r="H1061" s="978"/>
      <c r="I1061" s="978"/>
      <c r="J1061" s="978"/>
      <c r="K1061" s="978"/>
      <c r="L1061" s="978"/>
      <c r="M1061" s="978"/>
      <c r="N1061" s="979"/>
      <c r="W1061" s="253"/>
    </row>
    <row r="1062" spans="1:23" ht="5.0999999999999996" customHeight="1" x14ac:dyDescent="0.2">
      <c r="B1062" s="244"/>
      <c r="C1062" s="318"/>
      <c r="D1062" s="319"/>
      <c r="E1062" s="323"/>
      <c r="F1062" s="213"/>
      <c r="G1062" s="553"/>
      <c r="H1062" s="553"/>
      <c r="I1062" s="553"/>
      <c r="J1062" s="553"/>
      <c r="K1062" s="553"/>
      <c r="L1062" s="553"/>
      <c r="M1062" s="553"/>
      <c r="N1062" s="554"/>
      <c r="W1062" s="253"/>
    </row>
    <row r="1063" spans="1:23" ht="12.75" customHeight="1" x14ac:dyDescent="0.2">
      <c r="B1063" s="244"/>
      <c r="C1063" s="318"/>
      <c r="D1063" s="322"/>
      <c r="E1063" s="324"/>
      <c r="F1063" s="987" t="str">
        <f>IF(I923&lt;&gt;"",HYPERLINK("#" &amp; Q1063,EUConst_MsgDescription),"")</f>
        <v/>
      </c>
      <c r="G1063" s="961"/>
      <c r="H1063" s="961"/>
      <c r="I1063" s="961"/>
      <c r="J1063" s="961"/>
      <c r="K1063" s="961"/>
      <c r="L1063" s="961"/>
      <c r="M1063" s="961"/>
      <c r="N1063" s="962"/>
      <c r="P1063" s="22" t="s">
        <v>172</v>
      </c>
      <c r="Q1063" s="371" t="str">
        <f>"#"&amp;ADDRESS(ROW($C$10),COLUMN($C$10))</f>
        <v>#$C$10</v>
      </c>
      <c r="W1063" s="253"/>
    </row>
    <row r="1064" spans="1:23" ht="5.0999999999999996" customHeight="1" x14ac:dyDescent="0.2">
      <c r="C1064" s="318"/>
      <c r="D1064" s="322"/>
      <c r="E1064" s="325"/>
      <c r="F1064" s="988"/>
      <c r="G1064" s="988"/>
      <c r="H1064" s="988"/>
      <c r="I1064" s="988"/>
      <c r="J1064" s="988"/>
      <c r="K1064" s="988"/>
      <c r="L1064" s="988"/>
      <c r="M1064" s="988"/>
      <c r="N1064" s="989"/>
      <c r="W1064" s="253"/>
    </row>
    <row r="1065" spans="1:23" s="249" customFormat="1" ht="50.1" customHeight="1" x14ac:dyDescent="0.2">
      <c r="A1065" s="254"/>
      <c r="B1065" s="12"/>
      <c r="C1065" s="318"/>
      <c r="D1065" s="325"/>
      <c r="E1065" s="325"/>
      <c r="F1065" s="946"/>
      <c r="G1065" s="947"/>
      <c r="H1065" s="947"/>
      <c r="I1065" s="947"/>
      <c r="J1065" s="947"/>
      <c r="K1065" s="947"/>
      <c r="L1065" s="947"/>
      <c r="M1065" s="947"/>
      <c r="N1065" s="948"/>
      <c r="O1065" s="36"/>
      <c r="P1065" s="254"/>
      <c r="Q1065" s="254"/>
      <c r="R1065" s="254"/>
      <c r="S1065" s="245"/>
      <c r="T1065" s="245"/>
      <c r="U1065" s="254"/>
      <c r="V1065" s="254"/>
      <c r="W1065" s="255" t="b">
        <f>W1059</f>
        <v>0</v>
      </c>
    </row>
    <row r="1066" spans="1:23" ht="5.0999999999999996" customHeight="1" x14ac:dyDescent="0.2">
      <c r="C1066" s="318"/>
      <c r="D1066" s="322"/>
      <c r="E1066" s="319"/>
      <c r="F1066" s="319"/>
      <c r="G1066" s="319"/>
      <c r="H1066" s="319"/>
      <c r="I1066" s="319"/>
      <c r="J1066" s="319"/>
      <c r="K1066" s="319"/>
      <c r="L1066" s="319"/>
      <c r="M1066" s="319"/>
      <c r="N1066" s="320"/>
      <c r="W1066" s="253"/>
    </row>
    <row r="1067" spans="1:23" ht="12.75" customHeight="1" x14ac:dyDescent="0.2">
      <c r="C1067" s="318"/>
      <c r="D1067" s="322"/>
      <c r="E1067" s="324"/>
      <c r="F1067" s="990" t="str">
        <f>Translations!$B$210</f>
        <v>Atsauce uz ārējām datnēm (attiecīgā gadījumā)</v>
      </c>
      <c r="G1067" s="990"/>
      <c r="H1067" s="990"/>
      <c r="I1067" s="990"/>
      <c r="J1067" s="990"/>
      <c r="K1067" s="900"/>
      <c r="L1067" s="900"/>
      <c r="M1067" s="900"/>
      <c r="N1067" s="900"/>
      <c r="W1067" s="255" t="b">
        <f>W1065</f>
        <v>0</v>
      </c>
    </row>
    <row r="1068" spans="1:23" ht="5.0999999999999996" customHeight="1" x14ac:dyDescent="0.2">
      <c r="C1068" s="318"/>
      <c r="D1068" s="322"/>
      <c r="E1068" s="319"/>
      <c r="F1068" s="319"/>
      <c r="G1068" s="319"/>
      <c r="H1068" s="319"/>
      <c r="I1068" s="319"/>
      <c r="J1068" s="319"/>
      <c r="K1068" s="319"/>
      <c r="L1068" s="319"/>
      <c r="M1068" s="319"/>
      <c r="N1068" s="320"/>
      <c r="V1068" s="254"/>
      <c r="W1068" s="253"/>
    </row>
    <row r="1069" spans="1:23" ht="12.75" customHeight="1" x14ac:dyDescent="0.2">
      <c r="C1069" s="318"/>
      <c r="D1069" s="322" t="s">
        <v>34</v>
      </c>
      <c r="E1069" s="1006" t="str">
        <f>Translations!$B$258</f>
        <v>Vai ir ievērota hierarhiskā kārtība?</v>
      </c>
      <c r="F1069" s="1006"/>
      <c r="G1069" s="1006"/>
      <c r="H1069" s="1007"/>
      <c r="I1069" s="260"/>
      <c r="J1069" s="330" t="str">
        <f>Translations!$B$259</f>
        <v xml:space="preserve"> Ja nav, kāpēc nav?</v>
      </c>
      <c r="K1069" s="926"/>
      <c r="L1069" s="927"/>
      <c r="M1069" s="927"/>
      <c r="N1069" s="941"/>
      <c r="V1069" s="257" t="b">
        <f>W1067</f>
        <v>0</v>
      </c>
      <c r="W1069" s="258" t="b">
        <f>OR(W1065,AND(I1069&lt;&gt;"",I1069=TRUE))</f>
        <v>0</v>
      </c>
    </row>
    <row r="1070" spans="1:23" ht="5.0999999999999996" customHeight="1" x14ac:dyDescent="0.2">
      <c r="C1070" s="318"/>
      <c r="D1070" s="319"/>
      <c r="E1070" s="549"/>
      <c r="F1070" s="549"/>
      <c r="G1070" s="549"/>
      <c r="H1070" s="549"/>
      <c r="I1070" s="549"/>
      <c r="J1070" s="549"/>
      <c r="K1070" s="549"/>
      <c r="L1070" s="549"/>
      <c r="M1070" s="549"/>
      <c r="N1070" s="550"/>
      <c r="V1070" s="254"/>
      <c r="W1070" s="253"/>
    </row>
    <row r="1071" spans="1:23" ht="12.75" customHeight="1" x14ac:dyDescent="0.2">
      <c r="C1071" s="318"/>
      <c r="D1071" s="331"/>
      <c r="E1071" s="331"/>
      <c r="F1071" s="978" t="str">
        <f>Translations!$B$264</f>
        <v>Sīkākas ziņas par jebkādām atkāpēm no hierarhijas</v>
      </c>
      <c r="G1071" s="978"/>
      <c r="H1071" s="978"/>
      <c r="I1071" s="978"/>
      <c r="J1071" s="978"/>
      <c r="K1071" s="978"/>
      <c r="L1071" s="978"/>
      <c r="M1071" s="978"/>
      <c r="N1071" s="979"/>
      <c r="V1071" s="254"/>
      <c r="W1071" s="253"/>
    </row>
    <row r="1072" spans="1:23" ht="25.5" customHeight="1" x14ac:dyDescent="0.2">
      <c r="C1072" s="318"/>
      <c r="D1072" s="331"/>
      <c r="E1072" s="331"/>
      <c r="F1072" s="946"/>
      <c r="G1072" s="947"/>
      <c r="H1072" s="947"/>
      <c r="I1072" s="947"/>
      <c r="J1072" s="947"/>
      <c r="K1072" s="947"/>
      <c r="L1072" s="947"/>
      <c r="M1072" s="947"/>
      <c r="N1072" s="948"/>
      <c r="V1072" s="254"/>
      <c r="W1072" s="255" t="b">
        <f>W1069</f>
        <v>0</v>
      </c>
    </row>
    <row r="1073" spans="1:23" ht="5.0999999999999996" customHeight="1" x14ac:dyDescent="0.2">
      <c r="C1073" s="318"/>
      <c r="D1073" s="319"/>
      <c r="E1073" s="549"/>
      <c r="F1073" s="549"/>
      <c r="G1073" s="549"/>
      <c r="H1073" s="549"/>
      <c r="I1073" s="549"/>
      <c r="J1073" s="549"/>
      <c r="K1073" s="549"/>
      <c r="L1073" s="549"/>
      <c r="M1073" s="549"/>
      <c r="N1073" s="550"/>
      <c r="V1073" s="254"/>
      <c r="W1073" s="253"/>
    </row>
    <row r="1074" spans="1:23" ht="12.75" customHeight="1" x14ac:dyDescent="0.2">
      <c r="C1074" s="318"/>
      <c r="D1074" s="322" t="s">
        <v>35</v>
      </c>
      <c r="E1074" s="980" t="str">
        <f>Translations!$B$363</f>
        <v>Relevanto attiecināmo emisijas faktoru noteikšanas metodikas apraksts saskaņā ar FAR VII pielikuma 10.1.2. un 10.1.3. iedaļu.</v>
      </c>
      <c r="F1074" s="980"/>
      <c r="G1074" s="980"/>
      <c r="H1074" s="980"/>
      <c r="I1074" s="980"/>
      <c r="J1074" s="980"/>
      <c r="K1074" s="980"/>
      <c r="L1074" s="980"/>
      <c r="M1074" s="980"/>
      <c r="N1074" s="981"/>
      <c r="V1074" s="254"/>
      <c r="W1074" s="253"/>
    </row>
    <row r="1075" spans="1:23" ht="5.0999999999999996" customHeight="1" x14ac:dyDescent="0.2">
      <c r="C1075" s="318"/>
      <c r="D1075" s="319"/>
      <c r="E1075" s="323"/>
      <c r="F1075" s="213"/>
      <c r="G1075" s="553"/>
      <c r="H1075" s="553"/>
      <c r="I1075" s="553"/>
      <c r="J1075" s="553"/>
      <c r="K1075" s="553"/>
      <c r="L1075" s="553"/>
      <c r="M1075" s="553"/>
      <c r="N1075" s="554"/>
      <c r="W1075" s="253"/>
    </row>
    <row r="1076" spans="1:23" ht="12.75" customHeight="1" x14ac:dyDescent="0.2">
      <c r="C1076" s="318"/>
      <c r="D1076" s="322"/>
      <c r="E1076" s="324"/>
      <c r="F1076" s="987" t="str">
        <f>IF(I923&lt;&gt;"",HYPERLINK("#" &amp; Q1076,EUConst_MsgDescription),"")</f>
        <v/>
      </c>
      <c r="G1076" s="961"/>
      <c r="H1076" s="961"/>
      <c r="I1076" s="961"/>
      <c r="J1076" s="961"/>
      <c r="K1076" s="961"/>
      <c r="L1076" s="961"/>
      <c r="M1076" s="961"/>
      <c r="N1076" s="962"/>
      <c r="P1076" s="22" t="s">
        <v>172</v>
      </c>
      <c r="Q1076" s="371" t="str">
        <f>"#"&amp;ADDRESS(ROW($C$10),COLUMN($C$10))</f>
        <v>#$C$10</v>
      </c>
      <c r="W1076" s="253"/>
    </row>
    <row r="1077" spans="1:23" ht="5.0999999999999996" customHeight="1" x14ac:dyDescent="0.2">
      <c r="C1077" s="318"/>
      <c r="D1077" s="322"/>
      <c r="E1077" s="325"/>
      <c r="F1077" s="988"/>
      <c r="G1077" s="988"/>
      <c r="H1077" s="988"/>
      <c r="I1077" s="988"/>
      <c r="J1077" s="988"/>
      <c r="K1077" s="988"/>
      <c r="L1077" s="988"/>
      <c r="M1077" s="988"/>
      <c r="N1077" s="989"/>
      <c r="W1077" s="253"/>
    </row>
    <row r="1078" spans="1:23" s="249" customFormat="1" ht="50.1" customHeight="1" x14ac:dyDescent="0.2">
      <c r="A1078" s="254"/>
      <c r="B1078" s="12"/>
      <c r="C1078" s="318"/>
      <c r="D1078" s="331"/>
      <c r="E1078" s="332"/>
      <c r="F1078" s="946"/>
      <c r="G1078" s="947"/>
      <c r="H1078" s="947"/>
      <c r="I1078" s="947"/>
      <c r="J1078" s="947"/>
      <c r="K1078" s="947"/>
      <c r="L1078" s="947"/>
      <c r="M1078" s="947"/>
      <c r="N1078" s="948"/>
      <c r="O1078" s="36"/>
      <c r="P1078" s="269"/>
      <c r="Q1078" s="245"/>
      <c r="R1078" s="254"/>
      <c r="S1078" s="245"/>
      <c r="T1078" s="245"/>
      <c r="U1078" s="254"/>
      <c r="V1078" s="254"/>
      <c r="W1078" s="255" t="b">
        <f>W1067</f>
        <v>0</v>
      </c>
    </row>
    <row r="1079" spans="1:23" ht="5.0999999999999996" customHeight="1" x14ac:dyDescent="0.2">
      <c r="C1079" s="318"/>
      <c r="D1079" s="322"/>
      <c r="E1079" s="319"/>
      <c r="F1079" s="319"/>
      <c r="G1079" s="319"/>
      <c r="H1079" s="319"/>
      <c r="I1079" s="319"/>
      <c r="J1079" s="319"/>
      <c r="K1079" s="319"/>
      <c r="L1079" s="319"/>
      <c r="M1079" s="319"/>
      <c r="N1079" s="320"/>
      <c r="W1079" s="253"/>
    </row>
    <row r="1080" spans="1:23" ht="12.75" customHeight="1" x14ac:dyDescent="0.2">
      <c r="C1080" s="318"/>
      <c r="D1080" s="322"/>
      <c r="E1080" s="324"/>
      <c r="F1080" s="990" t="str">
        <f>Translations!$B$210</f>
        <v>Atsauce uz ārējām datnēm (attiecīgā gadījumā)</v>
      </c>
      <c r="G1080" s="990"/>
      <c r="H1080" s="990"/>
      <c r="I1080" s="990"/>
      <c r="J1080" s="990"/>
      <c r="K1080" s="900"/>
      <c r="L1080" s="900"/>
      <c r="M1080" s="900"/>
      <c r="N1080" s="900"/>
      <c r="W1080" s="255" t="b">
        <f>W1078</f>
        <v>0</v>
      </c>
    </row>
    <row r="1081" spans="1:23" ht="5.0999999999999996" customHeight="1" x14ac:dyDescent="0.2">
      <c r="C1081" s="318"/>
      <c r="D1081" s="319"/>
      <c r="E1081" s="549"/>
      <c r="F1081" s="549"/>
      <c r="G1081" s="549"/>
      <c r="H1081" s="549"/>
      <c r="I1081" s="549"/>
      <c r="J1081" s="549"/>
      <c r="K1081" s="549"/>
      <c r="L1081" s="549"/>
      <c r="M1081" s="549"/>
      <c r="N1081" s="550"/>
      <c r="R1081" s="254"/>
      <c r="V1081" s="254"/>
      <c r="W1081" s="253"/>
    </row>
    <row r="1082" spans="1:23" ht="12.75" customHeight="1" x14ac:dyDescent="0.2">
      <c r="C1082" s="318"/>
      <c r="D1082" s="322" t="s">
        <v>36</v>
      </c>
      <c r="E1082" s="980" t="str">
        <f>Translations!$B$366</f>
        <v>Vai ir relevantas no pulpu ražojošām apakšiekārtām importētas izmērāma siltuma plūsmas?</v>
      </c>
      <c r="F1082" s="980"/>
      <c r="G1082" s="980"/>
      <c r="H1082" s="980"/>
      <c r="I1082" s="980"/>
      <c r="J1082" s="980"/>
      <c r="K1082" s="980"/>
      <c r="L1082" s="980"/>
      <c r="M1082" s="986"/>
      <c r="N1082" s="986"/>
      <c r="R1082" s="254"/>
      <c r="V1082" s="254"/>
      <c r="W1082" s="255" t="b">
        <f>W1080</f>
        <v>0</v>
      </c>
    </row>
    <row r="1083" spans="1:23" ht="5.0999999999999996" customHeight="1" x14ac:dyDescent="0.2">
      <c r="C1083" s="318"/>
      <c r="D1083" s="319"/>
      <c r="E1083" s="549"/>
      <c r="F1083" s="549"/>
      <c r="G1083" s="549"/>
      <c r="H1083" s="549"/>
      <c r="I1083" s="549"/>
      <c r="J1083" s="549"/>
      <c r="K1083" s="549"/>
      <c r="L1083" s="549"/>
      <c r="M1083" s="549"/>
      <c r="N1083" s="550"/>
      <c r="R1083" s="254"/>
      <c r="V1083" s="254"/>
      <c r="W1083" s="253"/>
    </row>
    <row r="1084" spans="1:23" ht="12.75" customHeight="1" x14ac:dyDescent="0.2">
      <c r="C1084" s="318"/>
      <c r="D1084" s="319"/>
      <c r="E1084" s="319"/>
      <c r="F1084" s="978" t="str">
        <f>Translations!$B$257</f>
        <v>Izmantotās metodikas apraksts</v>
      </c>
      <c r="G1084" s="978"/>
      <c r="H1084" s="978"/>
      <c r="I1084" s="978"/>
      <c r="J1084" s="978"/>
      <c r="K1084" s="978"/>
      <c r="L1084" s="978"/>
      <c r="M1084" s="978"/>
      <c r="N1084" s="979"/>
      <c r="R1084" s="254"/>
      <c r="V1084" s="254"/>
      <c r="W1084" s="253"/>
    </row>
    <row r="1085" spans="1:23" ht="5.0999999999999996" customHeight="1" x14ac:dyDescent="0.2">
      <c r="C1085" s="318"/>
      <c r="D1085" s="319"/>
      <c r="E1085" s="549"/>
      <c r="F1085" s="549"/>
      <c r="G1085" s="549"/>
      <c r="H1085" s="549"/>
      <c r="I1085" s="549"/>
      <c r="J1085" s="549"/>
      <c r="K1085" s="549"/>
      <c r="L1085" s="549"/>
      <c r="M1085" s="549"/>
      <c r="N1085" s="550"/>
      <c r="R1085" s="254"/>
      <c r="V1085" s="254"/>
      <c r="W1085" s="253"/>
    </row>
    <row r="1086" spans="1:23" ht="12.75" customHeight="1" x14ac:dyDescent="0.2">
      <c r="C1086" s="318"/>
      <c r="D1086" s="322"/>
      <c r="E1086" s="324"/>
      <c r="F1086" s="987" t="str">
        <f>IF(I923&lt;&gt;"",HYPERLINK("#" &amp; Q1086,EUConst_MsgDescription),"")</f>
        <v/>
      </c>
      <c r="G1086" s="961"/>
      <c r="H1086" s="961"/>
      <c r="I1086" s="961"/>
      <c r="J1086" s="961"/>
      <c r="K1086" s="961"/>
      <c r="L1086" s="961"/>
      <c r="M1086" s="961"/>
      <c r="N1086" s="962"/>
      <c r="P1086" s="22" t="s">
        <v>172</v>
      </c>
      <c r="Q1086" s="371" t="str">
        <f>"#"&amp;ADDRESS(ROW($C$10),COLUMN($C$10))</f>
        <v>#$C$10</v>
      </c>
      <c r="W1086" s="253"/>
    </row>
    <row r="1087" spans="1:23" ht="5.0999999999999996" customHeight="1" x14ac:dyDescent="0.2">
      <c r="C1087" s="318"/>
      <c r="D1087" s="322"/>
      <c r="E1087" s="325"/>
      <c r="F1087" s="988"/>
      <c r="G1087" s="988"/>
      <c r="H1087" s="988"/>
      <c r="I1087" s="988"/>
      <c r="J1087" s="988"/>
      <c r="K1087" s="988"/>
      <c r="L1087" s="988"/>
      <c r="M1087" s="988"/>
      <c r="N1087" s="989"/>
      <c r="W1087" s="253"/>
    </row>
    <row r="1088" spans="1:23" ht="50.1" customHeight="1" thickBot="1" x14ac:dyDescent="0.25">
      <c r="C1088" s="318"/>
      <c r="D1088" s="319"/>
      <c r="E1088" s="319"/>
      <c r="F1088" s="946"/>
      <c r="G1088" s="947"/>
      <c r="H1088" s="947"/>
      <c r="I1088" s="947"/>
      <c r="J1088" s="947"/>
      <c r="K1088" s="947"/>
      <c r="L1088" s="947"/>
      <c r="M1088" s="947"/>
      <c r="N1088" s="948"/>
      <c r="R1088" s="254"/>
      <c r="V1088" s="254"/>
      <c r="W1088" s="270" t="b">
        <f>OR(W1082,AND(M1082&lt;&gt;"",M1082=FALSE))</f>
        <v>0</v>
      </c>
    </row>
    <row r="1089" spans="2:23" ht="5.0999999999999996" customHeight="1" x14ac:dyDescent="0.2">
      <c r="C1089" s="318"/>
      <c r="D1089" s="322"/>
      <c r="E1089" s="319"/>
      <c r="F1089" s="319"/>
      <c r="G1089" s="319"/>
      <c r="H1089" s="319"/>
      <c r="I1089" s="319"/>
      <c r="J1089" s="319"/>
      <c r="K1089" s="319"/>
      <c r="L1089" s="319"/>
      <c r="M1089" s="319"/>
      <c r="N1089" s="320"/>
    </row>
    <row r="1090" spans="2:23" ht="5.0999999999999996" customHeight="1" x14ac:dyDescent="0.2">
      <c r="B1090" s="244"/>
      <c r="C1090" s="315"/>
      <c r="D1090" s="328"/>
      <c r="E1090" s="316"/>
      <c r="F1090" s="316"/>
      <c r="G1090" s="316"/>
      <c r="H1090" s="316"/>
      <c r="I1090" s="316"/>
      <c r="J1090" s="316"/>
      <c r="K1090" s="316"/>
      <c r="L1090" s="316"/>
      <c r="M1090" s="316"/>
      <c r="N1090" s="317"/>
    </row>
    <row r="1091" spans="2:23" ht="12.75" customHeight="1" x14ac:dyDescent="0.2">
      <c r="B1091" s="244"/>
      <c r="C1091" s="318"/>
      <c r="D1091" s="321" t="s">
        <v>323</v>
      </c>
      <c r="E1091" s="1017" t="str">
        <f>Translations!$B$367</f>
        <v>Šīs apakšiekārtas atlikumgāzu bilance</v>
      </c>
      <c r="F1091" s="1017"/>
      <c r="G1091" s="1017"/>
      <c r="H1091" s="1017"/>
      <c r="I1091" s="1017"/>
      <c r="J1091" s="1017"/>
      <c r="K1091" s="1017"/>
      <c r="L1091" s="1017"/>
      <c r="M1091" s="1017"/>
      <c r="N1091" s="1018"/>
    </row>
    <row r="1092" spans="2:23" ht="12.75" customHeight="1" x14ac:dyDescent="0.2">
      <c r="B1092" s="244"/>
      <c r="C1092" s="318"/>
      <c r="D1092" s="322" t="s">
        <v>32</v>
      </c>
      <c r="E1092" s="980" t="str">
        <f>Translations!$B$370</f>
        <v>Vai atlikumgāzes ir šai apakšiekārtai relevantas?</v>
      </c>
      <c r="F1092" s="980"/>
      <c r="G1092" s="980"/>
      <c r="H1092" s="980"/>
      <c r="I1092" s="980"/>
      <c r="J1092" s="980"/>
      <c r="K1092" s="980"/>
      <c r="L1092" s="980"/>
      <c r="M1092" s="986"/>
      <c r="N1092" s="986"/>
    </row>
    <row r="1093" spans="2:23" ht="12.75" customHeight="1" x14ac:dyDescent="0.2">
      <c r="B1093" s="244"/>
      <c r="C1093" s="318"/>
      <c r="D1093" s="322"/>
      <c r="E1093" s="319"/>
      <c r="F1093" s="319"/>
      <c r="G1093" s="319"/>
      <c r="H1093" s="319"/>
      <c r="I1093" s="319"/>
      <c r="J1093" s="921" t="str">
        <f>IF(I923="","",IF(AND(M1092&lt;&gt;"",M1092=FALSE),HYPERLINK(Q1093,EUconst_MsgGoOn),""))</f>
        <v/>
      </c>
      <c r="K1093" s="922"/>
      <c r="L1093" s="922"/>
      <c r="M1093" s="922"/>
      <c r="N1093" s="923"/>
      <c r="P1093" s="22" t="s">
        <v>172</v>
      </c>
      <c r="Q1093" s="371" t="str">
        <f>"#JUMP_F"&amp;P923+1</f>
        <v>#JUMP_F2</v>
      </c>
    </row>
    <row r="1094" spans="2:23" ht="5.0999999999999996" customHeight="1" x14ac:dyDescent="0.2">
      <c r="B1094" s="244"/>
      <c r="C1094" s="318"/>
      <c r="D1094" s="322"/>
      <c r="E1094" s="319"/>
      <c r="F1094" s="319"/>
      <c r="G1094" s="319"/>
      <c r="H1094" s="319"/>
      <c r="I1094" s="319"/>
      <c r="J1094" s="319"/>
      <c r="K1094" s="319"/>
      <c r="L1094" s="319"/>
      <c r="M1094" s="319"/>
      <c r="N1094" s="320"/>
    </row>
    <row r="1095" spans="2:23" ht="12.75" customHeight="1" x14ac:dyDescent="0.2">
      <c r="B1095" s="244"/>
      <c r="C1095" s="318"/>
      <c r="D1095" s="322" t="s">
        <v>33</v>
      </c>
      <c r="E1095" s="980" t="str">
        <f>Translations!$B$249</f>
        <v>Informācija par izmantoto metodiku</v>
      </c>
      <c r="F1095" s="980"/>
      <c r="G1095" s="980"/>
      <c r="H1095" s="980"/>
      <c r="I1095" s="980"/>
      <c r="J1095" s="980"/>
      <c r="K1095" s="980"/>
      <c r="L1095" s="980"/>
      <c r="M1095" s="980"/>
      <c r="N1095" s="981"/>
    </row>
    <row r="1096" spans="2:23" ht="25.5" customHeight="1" thickBot="1" x14ac:dyDescent="0.25">
      <c r="B1096" s="244"/>
      <c r="C1096" s="318"/>
      <c r="D1096" s="319"/>
      <c r="E1096" s="319"/>
      <c r="F1096" s="336"/>
      <c r="G1096" s="319"/>
      <c r="H1096" s="319"/>
      <c r="I1096" s="982" t="str">
        <f>Translations!$B$254</f>
        <v>Datu avots</v>
      </c>
      <c r="J1096" s="982"/>
      <c r="K1096" s="982" t="str">
        <f>Translations!$B$255</f>
        <v>Cits datu avots (attiecīgā gadījumā)</v>
      </c>
      <c r="L1096" s="982"/>
      <c r="M1096" s="982" t="str">
        <f>Translations!$B$255</f>
        <v>Cits datu avots (attiecīgā gadījumā)</v>
      </c>
      <c r="N1096" s="982"/>
      <c r="W1096" s="245" t="s">
        <v>165</v>
      </c>
    </row>
    <row r="1097" spans="2:23" ht="12.75" customHeight="1" x14ac:dyDescent="0.2">
      <c r="B1097" s="244"/>
      <c r="C1097" s="318"/>
      <c r="D1097" s="322"/>
      <c r="E1097" s="324" t="s">
        <v>302</v>
      </c>
      <c r="F1097" s="967" t="str">
        <f>Translations!$B$374</f>
        <v>Radušās atlikumgāzes</v>
      </c>
      <c r="G1097" s="967"/>
      <c r="H1097" s="968"/>
      <c r="I1097" s="958"/>
      <c r="J1097" s="959"/>
      <c r="K1097" s="953"/>
      <c r="L1097" s="957"/>
      <c r="M1097" s="953"/>
      <c r="N1097" s="954"/>
      <c r="W1097" s="251" t="b">
        <f>AND(M1092&lt;&gt;"",M1092=FALSE)</f>
        <v>0</v>
      </c>
    </row>
    <row r="1098" spans="2:23" ht="12.75" customHeight="1" x14ac:dyDescent="0.2">
      <c r="B1098" s="244"/>
      <c r="C1098" s="318"/>
      <c r="D1098" s="322"/>
      <c r="E1098" s="324" t="s">
        <v>303</v>
      </c>
      <c r="F1098" s="969" t="str">
        <f>Translations!$B$256</f>
        <v>Enerģētiskais saturs</v>
      </c>
      <c r="G1098" s="969"/>
      <c r="H1098" s="970"/>
      <c r="I1098" s="971"/>
      <c r="J1098" s="972"/>
      <c r="K1098" s="973"/>
      <c r="L1098" s="974"/>
      <c r="M1098" s="973"/>
      <c r="N1098" s="975"/>
      <c r="W1098" s="252" t="b">
        <f>W1097</f>
        <v>0</v>
      </c>
    </row>
    <row r="1099" spans="2:23" ht="12.75" customHeight="1" x14ac:dyDescent="0.2">
      <c r="B1099" s="244"/>
      <c r="C1099" s="318"/>
      <c r="D1099" s="322"/>
      <c r="E1099" s="324" t="s">
        <v>304</v>
      </c>
      <c r="F1099" s="976" t="str">
        <f>Translations!$B$375</f>
        <v>Emisijas faktors</v>
      </c>
      <c r="G1099" s="976"/>
      <c r="H1099" s="977"/>
      <c r="I1099" s="934"/>
      <c r="J1099" s="935"/>
      <c r="K1099" s="936"/>
      <c r="L1099" s="937"/>
      <c r="M1099" s="936"/>
      <c r="N1099" s="938"/>
      <c r="W1099" s="252" t="b">
        <f>W1098</f>
        <v>0</v>
      </c>
    </row>
    <row r="1100" spans="2:23" ht="12.75" customHeight="1" x14ac:dyDescent="0.2">
      <c r="B1100" s="244"/>
      <c r="C1100" s="318"/>
      <c r="D1100" s="322"/>
      <c r="E1100" s="324" t="s">
        <v>305</v>
      </c>
      <c r="F1100" s="967" t="str">
        <f>Translations!$B$376</f>
        <v>Patērētās atlikumgāzes</v>
      </c>
      <c r="G1100" s="967"/>
      <c r="H1100" s="968"/>
      <c r="I1100" s="958"/>
      <c r="J1100" s="959"/>
      <c r="K1100" s="953"/>
      <c r="L1100" s="957"/>
      <c r="M1100" s="953"/>
      <c r="N1100" s="954"/>
      <c r="W1100" s="252" t="b">
        <f t="shared" ref="W1100:W1111" si="4">W1099</f>
        <v>0</v>
      </c>
    </row>
    <row r="1101" spans="2:23" ht="12.75" customHeight="1" x14ac:dyDescent="0.2">
      <c r="B1101" s="244"/>
      <c r="C1101" s="318"/>
      <c r="D1101" s="322"/>
      <c r="E1101" s="324" t="s">
        <v>306</v>
      </c>
      <c r="F1101" s="969" t="str">
        <f>Translations!$B$256</f>
        <v>Enerģētiskais saturs</v>
      </c>
      <c r="G1101" s="969"/>
      <c r="H1101" s="970"/>
      <c r="I1101" s="971"/>
      <c r="J1101" s="972"/>
      <c r="K1101" s="973"/>
      <c r="L1101" s="974"/>
      <c r="M1101" s="973"/>
      <c r="N1101" s="975"/>
      <c r="W1101" s="252" t="b">
        <f t="shared" si="4"/>
        <v>0</v>
      </c>
    </row>
    <row r="1102" spans="2:23" ht="12.75" customHeight="1" x14ac:dyDescent="0.2">
      <c r="B1102" s="244"/>
      <c r="C1102" s="318"/>
      <c r="D1102" s="322"/>
      <c r="E1102" s="324" t="s">
        <v>307</v>
      </c>
      <c r="F1102" s="976" t="str">
        <f>Translations!$B$375</f>
        <v>Emisijas faktors</v>
      </c>
      <c r="G1102" s="976"/>
      <c r="H1102" s="977"/>
      <c r="I1102" s="934"/>
      <c r="J1102" s="935"/>
      <c r="K1102" s="936"/>
      <c r="L1102" s="937"/>
      <c r="M1102" s="936"/>
      <c r="N1102" s="938"/>
      <c r="W1102" s="252" t="b">
        <f t="shared" si="4"/>
        <v>0</v>
      </c>
    </row>
    <row r="1103" spans="2:23" ht="12.75" customHeight="1" x14ac:dyDescent="0.2">
      <c r="B1103" s="244"/>
      <c r="C1103" s="318"/>
      <c r="D1103" s="322"/>
      <c r="E1103" s="324" t="s">
        <v>308</v>
      </c>
      <c r="F1103" s="967" t="str">
        <f>Translations!$B$377</f>
        <v>Lāpā sadedzinātās atlikumgāzes (ne drošības apsvērumu dēļ)</v>
      </c>
      <c r="G1103" s="967"/>
      <c r="H1103" s="968"/>
      <c r="I1103" s="958"/>
      <c r="J1103" s="959"/>
      <c r="K1103" s="953"/>
      <c r="L1103" s="957"/>
      <c r="M1103" s="953"/>
      <c r="N1103" s="954"/>
      <c r="W1103" s="252" t="b">
        <f t="shared" si="4"/>
        <v>0</v>
      </c>
    </row>
    <row r="1104" spans="2:23" ht="12.75" customHeight="1" x14ac:dyDescent="0.2">
      <c r="B1104" s="244"/>
      <c r="C1104" s="318"/>
      <c r="D1104" s="322"/>
      <c r="E1104" s="324" t="s">
        <v>309</v>
      </c>
      <c r="F1104" s="969" t="str">
        <f>Translations!$B$256</f>
        <v>Enerģētiskais saturs</v>
      </c>
      <c r="G1104" s="969"/>
      <c r="H1104" s="970"/>
      <c r="I1104" s="971"/>
      <c r="J1104" s="972"/>
      <c r="K1104" s="973"/>
      <c r="L1104" s="974"/>
      <c r="M1104" s="973"/>
      <c r="N1104" s="975"/>
      <c r="W1104" s="252" t="b">
        <f t="shared" si="4"/>
        <v>0</v>
      </c>
    </row>
    <row r="1105" spans="2:23" ht="12.75" customHeight="1" x14ac:dyDescent="0.2">
      <c r="B1105" s="244"/>
      <c r="C1105" s="318"/>
      <c r="D1105" s="322"/>
      <c r="E1105" s="324" t="s">
        <v>310</v>
      </c>
      <c r="F1105" s="976" t="str">
        <f>Translations!$B$375</f>
        <v>Emisijas faktors</v>
      </c>
      <c r="G1105" s="976"/>
      <c r="H1105" s="977"/>
      <c r="I1105" s="934"/>
      <c r="J1105" s="935"/>
      <c r="K1105" s="936"/>
      <c r="L1105" s="937"/>
      <c r="M1105" s="936"/>
      <c r="N1105" s="938"/>
      <c r="W1105" s="252" t="b">
        <f t="shared" si="4"/>
        <v>0</v>
      </c>
    </row>
    <row r="1106" spans="2:23" ht="12.75" customHeight="1" x14ac:dyDescent="0.2">
      <c r="B1106" s="244"/>
      <c r="C1106" s="318"/>
      <c r="D1106" s="322"/>
      <c r="E1106" s="324" t="s">
        <v>311</v>
      </c>
      <c r="F1106" s="967" t="str">
        <f>Translations!$B$378</f>
        <v>Importētās atlikumgāzes</v>
      </c>
      <c r="G1106" s="967"/>
      <c r="H1106" s="968"/>
      <c r="I1106" s="958"/>
      <c r="J1106" s="959"/>
      <c r="K1106" s="953"/>
      <c r="L1106" s="957"/>
      <c r="M1106" s="953"/>
      <c r="N1106" s="954"/>
      <c r="W1106" s="252" t="b">
        <f t="shared" si="4"/>
        <v>0</v>
      </c>
    </row>
    <row r="1107" spans="2:23" ht="12.75" customHeight="1" x14ac:dyDescent="0.2">
      <c r="B1107" s="244"/>
      <c r="C1107" s="318"/>
      <c r="D1107" s="322"/>
      <c r="E1107" s="324" t="s">
        <v>312</v>
      </c>
      <c r="F1107" s="969" t="str">
        <f>Translations!$B$256</f>
        <v>Enerģētiskais saturs</v>
      </c>
      <c r="G1107" s="969"/>
      <c r="H1107" s="970"/>
      <c r="I1107" s="971"/>
      <c r="J1107" s="972"/>
      <c r="K1107" s="973"/>
      <c r="L1107" s="974"/>
      <c r="M1107" s="973"/>
      <c r="N1107" s="975"/>
      <c r="W1107" s="252" t="b">
        <f t="shared" si="4"/>
        <v>0</v>
      </c>
    </row>
    <row r="1108" spans="2:23" ht="12.75" customHeight="1" x14ac:dyDescent="0.2">
      <c r="B1108" s="244"/>
      <c r="C1108" s="318"/>
      <c r="D1108" s="322"/>
      <c r="E1108" s="324" t="s">
        <v>313</v>
      </c>
      <c r="F1108" s="976" t="str">
        <f>Translations!$B$375</f>
        <v>Emisijas faktors</v>
      </c>
      <c r="G1108" s="976"/>
      <c r="H1108" s="977"/>
      <c r="I1108" s="934"/>
      <c r="J1108" s="935"/>
      <c r="K1108" s="936"/>
      <c r="L1108" s="937"/>
      <c r="M1108" s="936"/>
      <c r="N1108" s="938"/>
      <c r="W1108" s="252" t="b">
        <f t="shared" si="4"/>
        <v>0</v>
      </c>
    </row>
    <row r="1109" spans="2:23" ht="12.75" customHeight="1" x14ac:dyDescent="0.2">
      <c r="B1109" s="244"/>
      <c r="C1109" s="318"/>
      <c r="D1109" s="322"/>
      <c r="E1109" s="324" t="s">
        <v>314</v>
      </c>
      <c r="F1109" s="967" t="str">
        <f>Translations!$B$379</f>
        <v>Eksportētās atlikumgāzes</v>
      </c>
      <c r="G1109" s="967"/>
      <c r="H1109" s="968"/>
      <c r="I1109" s="958"/>
      <c r="J1109" s="959"/>
      <c r="K1109" s="953"/>
      <c r="L1109" s="957"/>
      <c r="M1109" s="953"/>
      <c r="N1109" s="954"/>
      <c r="W1109" s="252" t="b">
        <f t="shared" si="4"/>
        <v>0</v>
      </c>
    </row>
    <row r="1110" spans="2:23" ht="12.75" customHeight="1" x14ac:dyDescent="0.2">
      <c r="B1110" s="244"/>
      <c r="C1110" s="318"/>
      <c r="D1110" s="322"/>
      <c r="E1110" s="324" t="s">
        <v>315</v>
      </c>
      <c r="F1110" s="969" t="str">
        <f>Translations!$B$256</f>
        <v>Enerģētiskais saturs</v>
      </c>
      <c r="G1110" s="969"/>
      <c r="H1110" s="970"/>
      <c r="I1110" s="971"/>
      <c r="J1110" s="972"/>
      <c r="K1110" s="973"/>
      <c r="L1110" s="974"/>
      <c r="M1110" s="973"/>
      <c r="N1110" s="975"/>
      <c r="W1110" s="252" t="b">
        <f t="shared" si="4"/>
        <v>0</v>
      </c>
    </row>
    <row r="1111" spans="2:23" ht="12.75" customHeight="1" x14ac:dyDescent="0.2">
      <c r="B1111" s="244"/>
      <c r="C1111" s="318"/>
      <c r="D1111" s="322"/>
      <c r="E1111" s="324" t="s">
        <v>316</v>
      </c>
      <c r="F1111" s="976" t="str">
        <f>Translations!$B$375</f>
        <v>Emisijas faktors</v>
      </c>
      <c r="G1111" s="976"/>
      <c r="H1111" s="977"/>
      <c r="I1111" s="934"/>
      <c r="J1111" s="935"/>
      <c r="K1111" s="936"/>
      <c r="L1111" s="937"/>
      <c r="M1111" s="936"/>
      <c r="N1111" s="938"/>
      <c r="W1111" s="252" t="b">
        <f t="shared" si="4"/>
        <v>0</v>
      </c>
    </row>
    <row r="1112" spans="2:23" ht="5.0999999999999996" customHeight="1" x14ac:dyDescent="0.2">
      <c r="B1112" s="244"/>
      <c r="C1112" s="318"/>
      <c r="D1112" s="322"/>
      <c r="E1112" s="319"/>
      <c r="F1112" s="319"/>
      <c r="G1112" s="319"/>
      <c r="H1112" s="319"/>
      <c r="I1112" s="319"/>
      <c r="J1112" s="319"/>
      <c r="K1112" s="319"/>
      <c r="L1112" s="319"/>
      <c r="M1112" s="319"/>
      <c r="N1112" s="320"/>
      <c r="W1112" s="267"/>
    </row>
    <row r="1113" spans="2:23" ht="12.75" customHeight="1" x14ac:dyDescent="0.2">
      <c r="B1113" s="244"/>
      <c r="C1113" s="318"/>
      <c r="D1113" s="322"/>
      <c r="E1113" s="324" t="s">
        <v>317</v>
      </c>
      <c r="F1113" s="978" t="str">
        <f>Translations!$B$257</f>
        <v>Izmantotās metodikas apraksts</v>
      </c>
      <c r="G1113" s="978"/>
      <c r="H1113" s="978"/>
      <c r="I1113" s="978"/>
      <c r="J1113" s="978"/>
      <c r="K1113" s="978"/>
      <c r="L1113" s="978"/>
      <c r="M1113" s="978"/>
      <c r="N1113" s="979"/>
      <c r="W1113" s="253"/>
    </row>
    <row r="1114" spans="2:23" ht="5.0999999999999996" customHeight="1" x14ac:dyDescent="0.2">
      <c r="C1114" s="318"/>
      <c r="D1114" s="319"/>
      <c r="E1114" s="323"/>
      <c r="F1114" s="333"/>
      <c r="G1114" s="334"/>
      <c r="H1114" s="334"/>
      <c r="I1114" s="334"/>
      <c r="J1114" s="334"/>
      <c r="K1114" s="334"/>
      <c r="L1114" s="334"/>
      <c r="M1114" s="334"/>
      <c r="N1114" s="335"/>
      <c r="W1114" s="253"/>
    </row>
    <row r="1115" spans="2:23" ht="12.75" customHeight="1" x14ac:dyDescent="0.2">
      <c r="C1115" s="318"/>
      <c r="D1115" s="322"/>
      <c r="E1115" s="324"/>
      <c r="F1115" s="987" t="str">
        <f>IF(I923&lt;&gt;"",HYPERLINK("#" &amp; Q1115,EUConst_MsgDescription),"")</f>
        <v/>
      </c>
      <c r="G1115" s="961"/>
      <c r="H1115" s="961"/>
      <c r="I1115" s="961"/>
      <c r="J1115" s="961"/>
      <c r="K1115" s="961"/>
      <c r="L1115" s="961"/>
      <c r="M1115" s="961"/>
      <c r="N1115" s="962"/>
      <c r="P1115" s="22" t="s">
        <v>172</v>
      </c>
      <c r="Q1115" s="371" t="str">
        <f>"#"&amp;ADDRESS(ROW($C$10),COLUMN($C$10))</f>
        <v>#$C$10</v>
      </c>
      <c r="W1115" s="253"/>
    </row>
    <row r="1116" spans="2:23" ht="5.0999999999999996" customHeight="1" x14ac:dyDescent="0.2">
      <c r="C1116" s="318"/>
      <c r="D1116" s="322"/>
      <c r="E1116" s="325"/>
      <c r="F1116" s="988"/>
      <c r="G1116" s="988"/>
      <c r="H1116" s="988"/>
      <c r="I1116" s="988"/>
      <c r="J1116" s="988"/>
      <c r="K1116" s="988"/>
      <c r="L1116" s="988"/>
      <c r="M1116" s="988"/>
      <c r="N1116" s="989"/>
      <c r="W1116" s="253"/>
    </row>
    <row r="1117" spans="2:23" ht="50.1" customHeight="1" x14ac:dyDescent="0.2">
      <c r="C1117" s="318"/>
      <c r="D1117" s="325"/>
      <c r="E1117" s="325"/>
      <c r="F1117" s="946"/>
      <c r="G1117" s="947"/>
      <c r="H1117" s="947"/>
      <c r="I1117" s="947"/>
      <c r="J1117" s="947"/>
      <c r="K1117" s="947"/>
      <c r="L1117" s="947"/>
      <c r="M1117" s="947"/>
      <c r="N1117" s="948"/>
      <c r="W1117" s="252" t="b">
        <f>W1099</f>
        <v>0</v>
      </c>
    </row>
    <row r="1118" spans="2:23" ht="5.0999999999999996" customHeight="1" x14ac:dyDescent="0.2">
      <c r="C1118" s="318"/>
      <c r="D1118" s="322"/>
      <c r="E1118" s="319"/>
      <c r="F1118" s="319"/>
      <c r="G1118" s="319"/>
      <c r="H1118" s="319"/>
      <c r="I1118" s="319"/>
      <c r="J1118" s="319"/>
      <c r="K1118" s="319"/>
      <c r="L1118" s="319"/>
      <c r="M1118" s="319"/>
      <c r="N1118" s="320"/>
      <c r="W1118" s="252"/>
    </row>
    <row r="1119" spans="2:23" ht="12.75" customHeight="1" x14ac:dyDescent="0.2">
      <c r="C1119" s="318"/>
      <c r="D1119" s="322"/>
      <c r="E1119" s="324"/>
      <c r="F1119" s="990" t="str">
        <f>Translations!$B$210</f>
        <v>Atsauce uz ārējām datnēm (attiecīgā gadījumā)</v>
      </c>
      <c r="G1119" s="990"/>
      <c r="H1119" s="990"/>
      <c r="I1119" s="990"/>
      <c r="J1119" s="990"/>
      <c r="K1119" s="900"/>
      <c r="L1119" s="900"/>
      <c r="M1119" s="900"/>
      <c r="N1119" s="900"/>
      <c r="W1119" s="252" t="b">
        <f>W1117</f>
        <v>0</v>
      </c>
    </row>
    <row r="1120" spans="2:23" ht="5.0999999999999996" customHeight="1" x14ac:dyDescent="0.2">
      <c r="C1120" s="318"/>
      <c r="D1120" s="322"/>
      <c r="E1120" s="319"/>
      <c r="F1120" s="319"/>
      <c r="G1120" s="319"/>
      <c r="H1120" s="319"/>
      <c r="I1120" s="319"/>
      <c r="J1120" s="319"/>
      <c r="K1120" s="319"/>
      <c r="L1120" s="319"/>
      <c r="M1120" s="319"/>
      <c r="N1120" s="320"/>
      <c r="W1120" s="271"/>
    </row>
    <row r="1121" spans="1:26" ht="12.75" customHeight="1" x14ac:dyDescent="0.2">
      <c r="C1121" s="318"/>
      <c r="D1121" s="322" t="s">
        <v>34</v>
      </c>
      <c r="E1121" s="1006" t="str">
        <f>Translations!$B$258</f>
        <v>Vai ir ievērota hierarhiskā kārtība?</v>
      </c>
      <c r="F1121" s="1006"/>
      <c r="G1121" s="1006"/>
      <c r="H1121" s="1007"/>
      <c r="I1121" s="260"/>
      <c r="J1121" s="330" t="str">
        <f>Translations!$B$259</f>
        <v xml:space="preserve"> Ja nav, kāpēc nav?</v>
      </c>
      <c r="K1121" s="926"/>
      <c r="L1121" s="927"/>
      <c r="M1121" s="927"/>
      <c r="N1121" s="941"/>
      <c r="V1121" s="272" t="b">
        <f>W1119</f>
        <v>0</v>
      </c>
      <c r="W1121" s="258" t="b">
        <f>OR(W1117,AND(I1121&lt;&gt;"",I1121=TRUE))</f>
        <v>0</v>
      </c>
    </row>
    <row r="1122" spans="1:26" ht="5.0999999999999996" customHeight="1" x14ac:dyDescent="0.2">
      <c r="C1122" s="318"/>
      <c r="D1122" s="319"/>
      <c r="E1122" s="549"/>
      <c r="F1122" s="549"/>
      <c r="G1122" s="549"/>
      <c r="H1122" s="549"/>
      <c r="I1122" s="549"/>
      <c r="J1122" s="549"/>
      <c r="K1122" s="549"/>
      <c r="L1122" s="549"/>
      <c r="M1122" s="549"/>
      <c r="N1122" s="550"/>
      <c r="W1122" s="267"/>
    </row>
    <row r="1123" spans="1:26" ht="12.75" customHeight="1" x14ac:dyDescent="0.2">
      <c r="C1123" s="318"/>
      <c r="D1123" s="331"/>
      <c r="E1123" s="331"/>
      <c r="F1123" s="978" t="str">
        <f>Translations!$B$264</f>
        <v>Sīkākas ziņas par jebkādām atkāpēm no hierarhijas</v>
      </c>
      <c r="G1123" s="978"/>
      <c r="H1123" s="978"/>
      <c r="I1123" s="978"/>
      <c r="J1123" s="978"/>
      <c r="K1123" s="978"/>
      <c r="L1123" s="978"/>
      <c r="M1123" s="978"/>
      <c r="N1123" s="979"/>
      <c r="W1123" s="271"/>
    </row>
    <row r="1124" spans="1:26" ht="25.5" customHeight="1" thickBot="1" x14ac:dyDescent="0.25">
      <c r="C1124" s="318"/>
      <c r="D1124" s="331"/>
      <c r="E1124" s="331"/>
      <c r="F1124" s="946"/>
      <c r="G1124" s="947"/>
      <c r="H1124" s="947"/>
      <c r="I1124" s="947"/>
      <c r="J1124" s="947"/>
      <c r="K1124" s="947"/>
      <c r="L1124" s="947"/>
      <c r="M1124" s="947"/>
      <c r="N1124" s="948"/>
      <c r="W1124" s="273" t="b">
        <f>W1121</f>
        <v>0</v>
      </c>
    </row>
    <row r="1125" spans="1:26" s="20" customFormat="1" ht="12.75" x14ac:dyDescent="0.2">
      <c r="A1125" s="18"/>
      <c r="B1125" s="36"/>
      <c r="C1125" s="337"/>
      <c r="D1125" s="338"/>
      <c r="E1125" s="338"/>
      <c r="F1125" s="338"/>
      <c r="G1125" s="338"/>
      <c r="H1125" s="338"/>
      <c r="I1125" s="338"/>
      <c r="J1125" s="338"/>
      <c r="K1125" s="338"/>
      <c r="L1125" s="338"/>
      <c r="M1125" s="338"/>
      <c r="N1125" s="339"/>
      <c r="O1125" s="36"/>
      <c r="P1125" s="123" t="str">
        <f>IF(OR(P923=1,AND(I923&lt;&gt;"",COUNTIF(P$2153:$P2749,"PRINT")=0)),"PRINT","")</f>
        <v>PRINT</v>
      </c>
      <c r="Q1125" s="22" t="s">
        <v>252</v>
      </c>
      <c r="R1125" s="23"/>
      <c r="S1125" s="23"/>
      <c r="T1125" s="22"/>
      <c r="U1125" s="22"/>
      <c r="V1125" s="22"/>
      <c r="W1125" s="22"/>
    </row>
    <row r="1126" spans="1:26" s="20" customFormat="1" ht="15" thickBot="1" x14ac:dyDescent="0.25">
      <c r="A1126" s="18"/>
      <c r="B1126" s="36"/>
      <c r="C1126" s="36"/>
      <c r="D1126" s="36"/>
      <c r="E1126" s="36"/>
      <c r="F1126" s="36"/>
      <c r="G1126" s="36"/>
      <c r="H1126" s="36"/>
      <c r="I1126" s="36"/>
      <c r="J1126" s="36"/>
      <c r="K1126" s="36"/>
      <c r="L1126" s="36"/>
      <c r="M1126" s="36"/>
      <c r="N1126" s="36"/>
      <c r="O1126" s="36"/>
      <c r="P1126" s="22"/>
      <c r="Q1126" s="22"/>
      <c r="R1126" s="23"/>
      <c r="S1126" s="23"/>
      <c r="T1126" s="22"/>
      <c r="U1126" s="22"/>
      <c r="V1126" s="22"/>
      <c r="W1126" s="22"/>
      <c r="X1126" s="244"/>
      <c r="Y1126" s="244"/>
      <c r="Z1126" s="244"/>
    </row>
    <row r="1127" spans="1:26" s="20" customFormat="1" ht="12.75" customHeight="1" thickBot="1" x14ac:dyDescent="0.3">
      <c r="A1127" s="18"/>
      <c r="B1127" s="36"/>
      <c r="C1127" s="281"/>
      <c r="D1127" s="281"/>
      <c r="E1127" s="281"/>
      <c r="F1127" s="281"/>
      <c r="G1127" s="281"/>
      <c r="H1127" s="281"/>
      <c r="I1127" s="281"/>
      <c r="J1127" s="281"/>
      <c r="K1127" s="281"/>
      <c r="L1127" s="281"/>
      <c r="M1127" s="281"/>
      <c r="N1127" s="281"/>
      <c r="O1127" s="36"/>
      <c r="P1127" s="22"/>
      <c r="Q1127" s="22"/>
      <c r="R1127" s="23"/>
      <c r="S1127" s="23"/>
      <c r="T1127" s="22"/>
      <c r="U1127" s="22"/>
      <c r="V1127" s="22"/>
      <c r="W1127" s="22"/>
      <c r="X1127" s="244"/>
      <c r="Y1127" s="244"/>
      <c r="Z1127" s="244"/>
    </row>
    <row r="1128" spans="1:26" s="241" customFormat="1" ht="15" customHeight="1" thickBot="1" x14ac:dyDescent="0.25">
      <c r="A1128" s="240"/>
      <c r="B1128" s="168"/>
      <c r="C1128" s="239">
        <f>C923+1</f>
        <v>6</v>
      </c>
      <c r="D1128" s="1008" t="str">
        <f>Translations!$B$295</f>
        <v>Apakšiekārta ar produkta līmeņatzīmi:</v>
      </c>
      <c r="E1128" s="1009"/>
      <c r="F1128" s="1009"/>
      <c r="G1128" s="1009"/>
      <c r="H1128" s="1009"/>
      <c r="I1128" s="1010" t="str">
        <f>IF(INDEX(CNTR_SubInstListIsProdBM,$C1128),INDEX(CNTR_SubInstListNames,$C1128),"")</f>
        <v/>
      </c>
      <c r="J1128" s="1011"/>
      <c r="K1128" s="1011"/>
      <c r="L1128" s="1011"/>
      <c r="M1128" s="1011"/>
      <c r="N1128" s="1012"/>
      <c r="O1128" s="36"/>
      <c r="P1128" s="373">
        <v>1</v>
      </c>
      <c r="Q1128" s="245"/>
      <c r="R1128" s="262"/>
      <c r="S1128" s="262"/>
      <c r="T1128" s="262"/>
      <c r="U1128" s="240"/>
      <c r="V1128" s="355" t="s">
        <v>318</v>
      </c>
      <c r="W1128" s="356" t="b">
        <f>AND(CNTR_ExistSubInstEntries,I1128="")</f>
        <v>0</v>
      </c>
    </row>
    <row r="1129" spans="1:26" ht="12.75" customHeight="1" thickBot="1" x14ac:dyDescent="0.25">
      <c r="C1129" s="236"/>
      <c r="D1129" s="237"/>
      <c r="E1129" s="1013" t="str">
        <f>Translations!$B$296</f>
        <v>Produkta līmeņatzīmes apakšiekārtas nosaukums parādās automātiski saskaņā ar lapā "C_InstallationDescription" ievadītajiem datiem.</v>
      </c>
      <c r="F1129" s="1014"/>
      <c r="G1129" s="1014"/>
      <c r="H1129" s="1014"/>
      <c r="I1129" s="1014"/>
      <c r="J1129" s="1014"/>
      <c r="K1129" s="1014"/>
      <c r="L1129" s="1014"/>
      <c r="M1129" s="1014"/>
      <c r="N1129" s="1015"/>
    </row>
    <row r="1130" spans="1:26" ht="5.0999999999999996" customHeight="1" x14ac:dyDescent="0.2">
      <c r="C1130" s="224"/>
      <c r="N1130" s="225"/>
    </row>
    <row r="1131" spans="1:26" ht="12.75" customHeight="1" x14ac:dyDescent="0.2">
      <c r="C1131" s="224"/>
      <c r="D1131" s="16" t="s">
        <v>26</v>
      </c>
      <c r="E1131" s="801" t="str">
        <f>Translations!$B$297</f>
        <v>Apakšiekārtas sistēmas robežas</v>
      </c>
      <c r="F1131" s="801"/>
      <c r="G1131" s="801"/>
      <c r="H1131" s="801"/>
      <c r="I1131" s="801"/>
      <c r="J1131" s="801"/>
      <c r="K1131" s="801"/>
      <c r="L1131" s="801"/>
      <c r="M1131" s="801"/>
      <c r="N1131" s="1016"/>
    </row>
    <row r="1132" spans="1:26" ht="5.0999999999999996" customHeight="1" x14ac:dyDescent="0.2">
      <c r="C1132" s="224"/>
      <c r="N1132" s="225"/>
    </row>
    <row r="1133" spans="1:26" ht="12.75" customHeight="1" x14ac:dyDescent="0.2">
      <c r="C1133" s="224"/>
      <c r="D1133" s="25" t="s">
        <v>32</v>
      </c>
      <c r="E1133" s="917" t="str">
        <f>Translations!$B$249</f>
        <v>Informācija par izmantoto metodiku</v>
      </c>
      <c r="F1133" s="917"/>
      <c r="G1133" s="917"/>
      <c r="H1133" s="917"/>
      <c r="I1133" s="917"/>
      <c r="J1133" s="917"/>
      <c r="K1133" s="917"/>
      <c r="L1133" s="917"/>
      <c r="M1133" s="917"/>
      <c r="N1133" s="1023"/>
    </row>
    <row r="1134" spans="1:26" s="309" customFormat="1" ht="5.0999999999999996" customHeight="1" x14ac:dyDescent="0.25">
      <c r="A1134" s="308"/>
      <c r="B1134" s="16"/>
      <c r="C1134" s="306"/>
      <c r="D1134" s="307"/>
      <c r="E1134" s="840"/>
      <c r="F1134" s="840"/>
      <c r="G1134" s="840"/>
      <c r="H1134" s="840"/>
      <c r="I1134" s="840"/>
      <c r="J1134" s="840"/>
      <c r="K1134" s="840"/>
      <c r="L1134" s="840"/>
      <c r="M1134" s="840"/>
      <c r="N1134" s="1044"/>
      <c r="O1134" s="36"/>
      <c r="P1134" s="308"/>
      <c r="Q1134" s="308"/>
      <c r="R1134" s="308"/>
      <c r="S1134" s="308"/>
      <c r="T1134" s="308"/>
      <c r="U1134" s="308"/>
      <c r="V1134" s="308"/>
      <c r="W1134" s="308"/>
    </row>
    <row r="1135" spans="1:26" ht="50.1" customHeight="1" x14ac:dyDescent="0.2">
      <c r="C1135" s="224"/>
      <c r="D1135" s="25"/>
      <c r="E1135" s="1027"/>
      <c r="F1135" s="1028"/>
      <c r="G1135" s="1028"/>
      <c r="H1135" s="1028"/>
      <c r="I1135" s="1028"/>
      <c r="J1135" s="1028"/>
      <c r="K1135" s="1028"/>
      <c r="L1135" s="1028"/>
      <c r="M1135" s="1028"/>
      <c r="N1135" s="1029"/>
    </row>
    <row r="1136" spans="1:26" ht="5.0999999999999996" customHeight="1" x14ac:dyDescent="0.2">
      <c r="C1136" s="224"/>
      <c r="D1136" s="25"/>
      <c r="N1136" s="225"/>
    </row>
    <row r="1137" spans="1:23" ht="12.75" customHeight="1" x14ac:dyDescent="0.2">
      <c r="C1137" s="224"/>
      <c r="D1137" s="25" t="s">
        <v>33</v>
      </c>
      <c r="E1137" s="1030" t="str">
        <f>Translations!$B$210</f>
        <v>Atsauce uz ārējām datnēm (attiecīgā gadījumā)</v>
      </c>
      <c r="F1137" s="1030"/>
      <c r="G1137" s="1030"/>
      <c r="H1137" s="1030"/>
      <c r="I1137" s="1030"/>
      <c r="J1137" s="1031"/>
      <c r="K1137" s="900"/>
      <c r="L1137" s="900"/>
      <c r="M1137" s="900"/>
      <c r="N1137" s="900"/>
    </row>
    <row r="1138" spans="1:23" ht="5.0999999999999996" customHeight="1" x14ac:dyDescent="0.2">
      <c r="C1138" s="224"/>
      <c r="D1138" s="25"/>
      <c r="N1138" s="225"/>
    </row>
    <row r="1139" spans="1:23" ht="12.75" customHeight="1" x14ac:dyDescent="0.2">
      <c r="C1139" s="224"/>
      <c r="D1139" s="25" t="s">
        <v>34</v>
      </c>
      <c r="E1139" s="1030" t="str">
        <f>Translations!$B$305</f>
        <v>Atsauce uz atsevišķu detalizētu plūsmas diagrammu (attiecīgā gadījumā)</v>
      </c>
      <c r="F1139" s="1030"/>
      <c r="G1139" s="1030"/>
      <c r="H1139" s="1030"/>
      <c r="I1139" s="1030"/>
      <c r="J1139" s="1031"/>
      <c r="K1139" s="900"/>
      <c r="L1139" s="900"/>
      <c r="M1139" s="900"/>
      <c r="N1139" s="900"/>
    </row>
    <row r="1140" spans="1:23" ht="5.0999999999999996" customHeight="1" x14ac:dyDescent="0.2">
      <c r="C1140" s="228"/>
      <c r="D1140" s="229"/>
      <c r="E1140" s="230"/>
      <c r="F1140" s="230"/>
      <c r="G1140" s="230"/>
      <c r="H1140" s="230"/>
      <c r="I1140" s="230"/>
      <c r="J1140" s="230"/>
      <c r="K1140" s="230"/>
      <c r="L1140" s="230"/>
      <c r="M1140" s="230"/>
      <c r="N1140" s="231"/>
    </row>
    <row r="1141" spans="1:23" ht="5.0999999999999996" customHeight="1" x14ac:dyDescent="0.2">
      <c r="C1141" s="224"/>
      <c r="D1141" s="25"/>
      <c r="N1141" s="225"/>
    </row>
    <row r="1142" spans="1:23" ht="12.75" customHeight="1" x14ac:dyDescent="0.2">
      <c r="C1142" s="224"/>
      <c r="D1142" s="16" t="s">
        <v>27</v>
      </c>
      <c r="E1142" s="801" t="str">
        <f>Translations!$B$307</f>
        <v>Ikgadējo ražošanas (= darbības) līmeņu noteikšanas metode</v>
      </c>
      <c r="F1142" s="801"/>
      <c r="G1142" s="801"/>
      <c r="H1142" s="801"/>
      <c r="I1142" s="801"/>
      <c r="J1142" s="801"/>
      <c r="K1142" s="801"/>
      <c r="L1142" s="801"/>
      <c r="M1142" s="801"/>
      <c r="N1142" s="1016"/>
    </row>
    <row r="1143" spans="1:23" ht="5.0999999999999996" customHeight="1" x14ac:dyDescent="0.2">
      <c r="C1143" s="224"/>
      <c r="D1143" s="16"/>
      <c r="E1143" s="25"/>
      <c r="F1143" s="25"/>
      <c r="G1143" s="25"/>
      <c r="H1143" s="25"/>
      <c r="I1143" s="25"/>
      <c r="J1143" s="25"/>
      <c r="K1143" s="25"/>
      <c r="L1143" s="25"/>
      <c r="M1143" s="25"/>
      <c r="N1143" s="530"/>
    </row>
    <row r="1144" spans="1:23" ht="12.75" customHeight="1" x14ac:dyDescent="0.2">
      <c r="C1144" s="224"/>
      <c r="D1144" s="25" t="s">
        <v>32</v>
      </c>
      <c r="E1144" s="917" t="str">
        <f>Translations!$B$249</f>
        <v>Informācija par izmantoto metodiku</v>
      </c>
      <c r="F1144" s="917"/>
      <c r="G1144" s="917"/>
      <c r="H1144" s="917"/>
      <c r="I1144" s="917"/>
      <c r="J1144" s="917"/>
      <c r="K1144" s="917"/>
      <c r="L1144" s="917"/>
      <c r="M1144" s="917"/>
      <c r="N1144" s="1023"/>
    </row>
    <row r="1145" spans="1:23" s="264" customFormat="1" ht="25.5" customHeight="1" x14ac:dyDescent="0.25">
      <c r="A1145" s="262"/>
      <c r="B1145" s="119"/>
      <c r="C1145" s="224"/>
      <c r="D1145" s="120"/>
      <c r="E1145" s="121"/>
      <c r="F1145" s="121"/>
      <c r="G1145" s="121"/>
      <c r="H1145" s="121"/>
      <c r="I1145" s="918" t="str">
        <f>Translations!$B$254</f>
        <v>Datu avots</v>
      </c>
      <c r="J1145" s="918"/>
      <c r="K1145" s="918" t="str">
        <f>Translations!$B$255</f>
        <v>Cits datu avots (attiecīgā gadījumā)</v>
      </c>
      <c r="L1145" s="918"/>
      <c r="M1145" s="918" t="str">
        <f>Translations!$B$255</f>
        <v>Cits datu avots (attiecīgā gadījumā)</v>
      </c>
      <c r="N1145" s="918"/>
      <c r="O1145" s="36"/>
      <c r="P1145" s="262"/>
      <c r="Q1145" s="262"/>
      <c r="R1145" s="262"/>
      <c r="S1145" s="262"/>
      <c r="T1145" s="262"/>
      <c r="U1145" s="262"/>
      <c r="V1145" s="262"/>
      <c r="W1145" s="262"/>
    </row>
    <row r="1146" spans="1:23" ht="12.75" customHeight="1" x14ac:dyDescent="0.2">
      <c r="C1146" s="224"/>
      <c r="D1146" s="25"/>
      <c r="E1146" s="118" t="s">
        <v>302</v>
      </c>
      <c r="F1146" s="924" t="str">
        <f>Translations!$B$310</f>
        <v>Produktu daudzumi</v>
      </c>
      <c r="G1146" s="924"/>
      <c r="H1146" s="925"/>
      <c r="I1146" s="926"/>
      <c r="J1146" s="927"/>
      <c r="K1146" s="928"/>
      <c r="L1146" s="929"/>
      <c r="M1146" s="928"/>
      <c r="N1146" s="945"/>
    </row>
    <row r="1147" spans="1:23" ht="5.0999999999999996" customHeight="1" x14ac:dyDescent="0.2">
      <c r="C1147" s="224"/>
      <c r="D1147" s="25"/>
      <c r="E1147" s="118"/>
      <c r="F1147" s="535"/>
      <c r="G1147" s="535"/>
      <c r="H1147" s="535"/>
      <c r="I1147" s="535"/>
      <c r="J1147" s="535"/>
      <c r="K1147" s="535"/>
      <c r="L1147" s="535"/>
      <c r="M1147" s="535"/>
      <c r="N1147" s="536"/>
    </row>
    <row r="1148" spans="1:23" ht="12.75" customHeight="1" x14ac:dyDescent="0.2">
      <c r="C1148" s="224"/>
      <c r="D1148" s="25"/>
      <c r="E1148" s="118" t="s">
        <v>303</v>
      </c>
      <c r="F1148" s="924" t="str">
        <f>Translations!$B$311</f>
        <v>Ikgadējie produktu daudzumi</v>
      </c>
      <c r="G1148" s="924"/>
      <c r="H1148" s="925"/>
      <c r="I1148" s="983"/>
      <c r="J1148" s="983"/>
      <c r="K1148" s="983"/>
      <c r="L1148" s="983"/>
      <c r="M1148" s="983"/>
      <c r="N1148" s="983"/>
    </row>
    <row r="1149" spans="1:23" ht="5.0999999999999996" customHeight="1" x14ac:dyDescent="0.2">
      <c r="C1149" s="224"/>
      <c r="D1149" s="25"/>
      <c r="N1149" s="225"/>
    </row>
    <row r="1150" spans="1:23" s="20" customFormat="1" ht="12.75" customHeight="1" x14ac:dyDescent="0.25">
      <c r="A1150" s="18"/>
      <c r="B1150" s="194"/>
      <c r="C1150" s="226"/>
      <c r="D1150" s="38"/>
      <c r="E1150" s="118" t="s">
        <v>304</v>
      </c>
      <c r="F1150" s="924" t="str">
        <f>Translations!$B$312</f>
        <v>Īpašas ziņošanas prasības:</v>
      </c>
      <c r="G1150" s="924"/>
      <c r="H1150" s="925"/>
      <c r="I1150" s="950" t="str">
        <f>IF(I1128="","",HYPERLINK(INDEX(EUconst_BMlistSpecialJumpTable,MATCH(I1128,EUconst_BMlistNames,0)),INDEX(EUconst_BMlistSpecialReporting,MATCH(I1128,EUconst_BMlistNames,0))))</f>
        <v/>
      </c>
      <c r="J1150" s="951"/>
      <c r="K1150" s="951"/>
      <c r="L1150" s="951"/>
      <c r="M1150" s="951"/>
      <c r="N1150" s="952"/>
      <c r="O1150" s="36"/>
      <c r="P1150" s="195" t="s">
        <v>291</v>
      </c>
      <c r="Q1150" s="196" t="str">
        <f>IF(I1128="","",IF(AND(INDEX(EUconst_BMlistSpecialJumpTable,MATCH(I1128,EUconst_BMlistNames,0))&lt;&gt;"",INDEX(EUconst_BMlistMainNumberOfBM,MATCH(I1128,EUconst_BMlistNames,0))&lt;&gt;47),TRUE,FALSE))</f>
        <v/>
      </c>
      <c r="R1150" s="23"/>
      <c r="S1150" s="23"/>
      <c r="T1150" s="22"/>
      <c r="U1150" s="22"/>
      <c r="V1150" s="22"/>
      <c r="W1150" s="22"/>
    </row>
    <row r="1151" spans="1:23" s="20" customFormat="1" ht="5.0999999999999996" customHeight="1" x14ac:dyDescent="0.25">
      <c r="A1151" s="18"/>
      <c r="B1151" s="194"/>
      <c r="C1151" s="226"/>
      <c r="D1151" s="36"/>
      <c r="F1151" s="839"/>
      <c r="G1151" s="839"/>
      <c r="H1151" s="839"/>
      <c r="I1151" s="839"/>
      <c r="J1151" s="839"/>
      <c r="K1151" s="839"/>
      <c r="L1151" s="839"/>
      <c r="M1151" s="839"/>
      <c r="N1151" s="1005"/>
      <c r="O1151" s="36"/>
      <c r="P1151" s="23"/>
      <c r="Q1151" s="22"/>
      <c r="R1151" s="23"/>
      <c r="S1151" s="23"/>
      <c r="T1151" s="22"/>
      <c r="U1151" s="22"/>
      <c r="V1151" s="22"/>
      <c r="W1151" s="22"/>
    </row>
    <row r="1152" spans="1:23" ht="12.75" customHeight="1" x14ac:dyDescent="0.2">
      <c r="C1152" s="224"/>
      <c r="D1152" s="25"/>
      <c r="E1152" s="118" t="s">
        <v>305</v>
      </c>
      <c r="F1152" s="714" t="str">
        <f>Translations!$B$257</f>
        <v>Izmantotās metodikas apraksts</v>
      </c>
      <c r="G1152" s="714"/>
      <c r="H1152" s="714"/>
      <c r="I1152" s="714"/>
      <c r="J1152" s="714"/>
      <c r="K1152" s="714"/>
      <c r="L1152" s="714"/>
      <c r="M1152" s="714"/>
      <c r="N1152" s="995"/>
    </row>
    <row r="1153" spans="3:23" ht="12.75" customHeight="1" x14ac:dyDescent="0.2">
      <c r="C1153" s="224"/>
      <c r="D1153" s="25"/>
      <c r="E1153" s="118"/>
      <c r="F1153" s="987" t="str">
        <f>IF(I1128&lt;&gt;"",HYPERLINK("#" &amp; Q1153,EUConst_MsgDescription),"")</f>
        <v/>
      </c>
      <c r="G1153" s="961"/>
      <c r="H1153" s="961"/>
      <c r="I1153" s="961"/>
      <c r="J1153" s="961"/>
      <c r="K1153" s="961"/>
      <c r="L1153" s="961"/>
      <c r="M1153" s="961"/>
      <c r="N1153" s="962"/>
      <c r="P1153" s="22" t="s">
        <v>172</v>
      </c>
      <c r="Q1153" s="371" t="str">
        <f>"#"&amp;ADDRESS(ROW($C$11),COLUMN($C$11))</f>
        <v>#$C$11</v>
      </c>
    </row>
    <row r="1154" spans="3:23" ht="5.0999999999999996" customHeight="1" x14ac:dyDescent="0.2">
      <c r="C1154" s="224"/>
      <c r="D1154" s="25"/>
      <c r="E1154" s="24"/>
      <c r="F1154" s="839"/>
      <c r="G1154" s="839"/>
      <c r="H1154" s="839"/>
      <c r="I1154" s="839"/>
      <c r="J1154" s="839"/>
      <c r="K1154" s="839"/>
      <c r="L1154" s="839"/>
      <c r="M1154" s="839"/>
      <c r="N1154" s="1005"/>
    </row>
    <row r="1155" spans="3:23" ht="50.1" customHeight="1" x14ac:dyDescent="0.2">
      <c r="C1155" s="224"/>
      <c r="D1155" s="24"/>
      <c r="E1155" s="265"/>
      <c r="F1155" s="926"/>
      <c r="G1155" s="927"/>
      <c r="H1155" s="927"/>
      <c r="I1155" s="927"/>
      <c r="J1155" s="927"/>
      <c r="K1155" s="927"/>
      <c r="L1155" s="927"/>
      <c r="M1155" s="927"/>
      <c r="N1155" s="941"/>
    </row>
    <row r="1156" spans="3:23" ht="5.0999999999999996" customHeight="1" thickBot="1" x14ac:dyDescent="0.25">
      <c r="C1156" s="224"/>
      <c r="N1156" s="225"/>
    </row>
    <row r="1157" spans="3:23" ht="12.75" customHeight="1" x14ac:dyDescent="0.2">
      <c r="C1157" s="224"/>
      <c r="D1157" s="25"/>
      <c r="E1157" s="118"/>
      <c r="F1157" s="949" t="str">
        <f>Translations!$B$210</f>
        <v>Atsauce uz ārējām datnēm (attiecīgā gadījumā)</v>
      </c>
      <c r="G1157" s="949"/>
      <c r="H1157" s="949"/>
      <c r="I1157" s="949"/>
      <c r="J1157" s="949"/>
      <c r="K1157" s="900"/>
      <c r="L1157" s="900"/>
      <c r="M1157" s="900"/>
      <c r="N1157" s="900"/>
      <c r="W1157" s="266" t="s">
        <v>165</v>
      </c>
    </row>
    <row r="1158" spans="3:23" ht="5.0999999999999996" customHeight="1" x14ac:dyDescent="0.2">
      <c r="C1158" s="224"/>
      <c r="D1158" s="25"/>
      <c r="N1158" s="225"/>
      <c r="W1158" s="253"/>
    </row>
    <row r="1159" spans="3:23" ht="12.75" customHeight="1" x14ac:dyDescent="0.2">
      <c r="C1159" s="224"/>
      <c r="D1159" s="25" t="s">
        <v>33</v>
      </c>
      <c r="E1159" s="939" t="str">
        <f>Translations!$B$258</f>
        <v>Vai ir ievērota hierarhiskā kārtība?</v>
      </c>
      <c r="F1159" s="939"/>
      <c r="G1159" s="939"/>
      <c r="H1159" s="940"/>
      <c r="I1159" s="260"/>
      <c r="J1159" s="256" t="str">
        <f>Translations!$B$259</f>
        <v xml:space="preserve"> Ja nav, kāpēc nav?</v>
      </c>
      <c r="K1159" s="926"/>
      <c r="L1159" s="927"/>
      <c r="M1159" s="927"/>
      <c r="N1159" s="941"/>
      <c r="W1159" s="258" t="b">
        <f>AND(I1159&lt;&gt;"",I1159=TRUE)</f>
        <v>0</v>
      </c>
    </row>
    <row r="1160" spans="3:23" ht="5.0999999999999996" customHeight="1" x14ac:dyDescent="0.2">
      <c r="C1160" s="224"/>
      <c r="E1160" s="432"/>
      <c r="F1160" s="432"/>
      <c r="G1160" s="432"/>
      <c r="H1160" s="432"/>
      <c r="I1160" s="432"/>
      <c r="J1160" s="432"/>
      <c r="K1160" s="432"/>
      <c r="L1160" s="432"/>
      <c r="M1160" s="432"/>
      <c r="N1160" s="552"/>
      <c r="W1160" s="253"/>
    </row>
    <row r="1161" spans="3:23" ht="12.75" customHeight="1" x14ac:dyDescent="0.2">
      <c r="C1161" s="224"/>
      <c r="D1161" s="25"/>
      <c r="E1161" s="25"/>
      <c r="F1161" s="714" t="str">
        <f>Translations!$B$264</f>
        <v>Sīkākas ziņas par jebkādām atkāpēm no hierarhijas</v>
      </c>
      <c r="G1161" s="714"/>
      <c r="H1161" s="714"/>
      <c r="I1161" s="714"/>
      <c r="J1161" s="714"/>
      <c r="K1161" s="714"/>
      <c r="L1161" s="714"/>
      <c r="M1161" s="714"/>
      <c r="N1161" s="995"/>
      <c r="W1161" s="253"/>
    </row>
    <row r="1162" spans="3:23" ht="25.5" customHeight="1" thickBot="1" x14ac:dyDescent="0.25">
      <c r="C1162" s="224"/>
      <c r="E1162" s="25"/>
      <c r="F1162" s="1037"/>
      <c r="G1162" s="1038"/>
      <c r="H1162" s="1038"/>
      <c r="I1162" s="1038"/>
      <c r="J1162" s="1038"/>
      <c r="K1162" s="1038"/>
      <c r="L1162" s="1038"/>
      <c r="M1162" s="1038"/>
      <c r="N1162" s="1039"/>
      <c r="W1162" s="268" t="b">
        <f>W1159</f>
        <v>0</v>
      </c>
    </row>
    <row r="1163" spans="3:23" ht="5.0999999999999996" customHeight="1" x14ac:dyDescent="0.2">
      <c r="C1163" s="224"/>
      <c r="D1163" s="25"/>
      <c r="N1163" s="225"/>
    </row>
    <row r="1164" spans="3:23" ht="12.75" customHeight="1" x14ac:dyDescent="0.2">
      <c r="C1164" s="224"/>
      <c r="D1164" s="25" t="s">
        <v>34</v>
      </c>
      <c r="E1164" s="1040" t="str">
        <f>Translations!$B$828</f>
        <v>Apraksts, ar kādu metodi tiek sekots līdzi saražotajiem produktiem un precēm</v>
      </c>
      <c r="F1164" s="1040"/>
      <c r="G1164" s="1040"/>
      <c r="H1164" s="1040"/>
      <c r="I1164" s="1040"/>
      <c r="J1164" s="1040"/>
      <c r="K1164" s="1040"/>
      <c r="L1164" s="1040"/>
      <c r="M1164" s="1040"/>
      <c r="N1164" s="1041"/>
    </row>
    <row r="1165" spans="3:23" ht="5.0999999999999996" customHeight="1" x14ac:dyDescent="0.2">
      <c r="C1165" s="224"/>
      <c r="E1165" s="768"/>
      <c r="F1165" s="769"/>
      <c r="G1165" s="769"/>
      <c r="H1165" s="769"/>
      <c r="I1165" s="769"/>
      <c r="J1165" s="769"/>
      <c r="K1165" s="769"/>
      <c r="L1165" s="769"/>
      <c r="M1165" s="769"/>
      <c r="N1165" s="1042"/>
    </row>
    <row r="1166" spans="3:23" ht="50.1" customHeight="1" x14ac:dyDescent="0.2">
      <c r="C1166" s="224"/>
      <c r="D1166" s="25"/>
      <c r="E1166" s="265"/>
      <c r="F1166" s="926"/>
      <c r="G1166" s="927"/>
      <c r="H1166" s="927"/>
      <c r="I1166" s="927"/>
      <c r="J1166" s="927"/>
      <c r="K1166" s="927"/>
      <c r="L1166" s="927"/>
      <c r="M1166" s="927"/>
      <c r="N1166" s="941"/>
    </row>
    <row r="1167" spans="3:23" ht="5.0999999999999996" customHeight="1" x14ac:dyDescent="0.2">
      <c r="C1167" s="224"/>
      <c r="N1167" s="225"/>
    </row>
    <row r="1168" spans="3:23" ht="5.0999999999999996" customHeight="1" x14ac:dyDescent="0.2">
      <c r="C1168" s="232"/>
      <c r="D1168" s="235"/>
      <c r="E1168" s="233"/>
      <c r="F1168" s="233"/>
      <c r="G1168" s="233"/>
      <c r="H1168" s="233"/>
      <c r="I1168" s="233"/>
      <c r="J1168" s="233"/>
      <c r="K1168" s="233"/>
      <c r="L1168" s="233"/>
      <c r="M1168" s="233"/>
      <c r="N1168" s="234"/>
    </row>
    <row r="1169" spans="1:23" s="20" customFormat="1" ht="14.25" customHeight="1" x14ac:dyDescent="0.2">
      <c r="A1169" s="18"/>
      <c r="B1169" s="36"/>
      <c r="C1169" s="224"/>
      <c r="D1169" s="16" t="s">
        <v>28</v>
      </c>
      <c r="E1169" s="838" t="str">
        <f>Translations!$B$322</f>
        <v>Relevantais elektroenerģijas patēriņš</v>
      </c>
      <c r="F1169" s="838"/>
      <c r="G1169" s="838"/>
      <c r="H1169" s="838"/>
      <c r="I1169" s="838"/>
      <c r="J1169" s="838"/>
      <c r="K1169" s="838"/>
      <c r="L1169" s="838"/>
      <c r="M1169" s="838"/>
      <c r="N1169" s="1043"/>
      <c r="O1169" s="36"/>
      <c r="P1169" s="22" t="s">
        <v>172</v>
      </c>
      <c r="Q1169" s="371" t="str">
        <f>"#"&amp;ADDRESS(ROW(D1254),COLUMN(D1254))</f>
        <v>#$D$1254</v>
      </c>
      <c r="R1169" s="23"/>
      <c r="S1169" s="23"/>
      <c r="T1169" s="18"/>
      <c r="U1169" s="18"/>
      <c r="V1169" s="245"/>
      <c r="W1169" s="245"/>
    </row>
    <row r="1170" spans="1:23" ht="12.75" customHeight="1" thickBot="1" x14ac:dyDescent="0.25">
      <c r="C1170" s="224"/>
      <c r="D1170" s="25" t="s">
        <v>32</v>
      </c>
      <c r="E1170" s="917" t="str">
        <f>Translations!$B$249</f>
        <v>Informācija par izmantoto metodiku</v>
      </c>
      <c r="F1170" s="917"/>
      <c r="G1170" s="917"/>
      <c r="H1170" s="917"/>
      <c r="I1170" s="917"/>
      <c r="J1170" s="917"/>
      <c r="K1170" s="917"/>
      <c r="L1170" s="917"/>
      <c r="M1170" s="917"/>
      <c r="N1170" s="1023"/>
      <c r="T1170" s="18"/>
    </row>
    <row r="1171" spans="1:23" ht="25.5" customHeight="1" thickBot="1" x14ac:dyDescent="0.25">
      <c r="B1171" s="244"/>
      <c r="C1171" s="224"/>
      <c r="E1171" s="25"/>
      <c r="I1171" s="918" t="str">
        <f>Translations!$B$254</f>
        <v>Datu avots</v>
      </c>
      <c r="J1171" s="918"/>
      <c r="K1171" s="918" t="str">
        <f>Translations!$B$255</f>
        <v>Cits datu avots (attiecīgā gadījumā)</v>
      </c>
      <c r="L1171" s="918"/>
      <c r="M1171" s="918" t="str">
        <f>Translations!$B$255</f>
        <v>Cits datu avots (attiecīgā gadījumā)</v>
      </c>
      <c r="N1171" s="918"/>
      <c r="S1171" s="266" t="s">
        <v>1145</v>
      </c>
      <c r="W1171" s="266" t="s">
        <v>165</v>
      </c>
    </row>
    <row r="1172" spans="1:23" ht="12.75" customHeight="1" x14ac:dyDescent="0.2">
      <c r="B1172" s="244"/>
      <c r="C1172" s="224"/>
      <c r="E1172" s="25" t="s">
        <v>302</v>
      </c>
      <c r="F1172" s="924" t="str">
        <f>Translations!$B$322</f>
        <v>Relevantais elektroenerģijas patēriņš</v>
      </c>
      <c r="G1172" s="924"/>
      <c r="H1172" s="925"/>
      <c r="I1172" s="983"/>
      <c r="J1172" s="983"/>
      <c r="K1172" s="965"/>
      <c r="L1172" s="965"/>
      <c r="M1172" s="965"/>
      <c r="N1172" s="965"/>
      <c r="S1172" s="252" t="b">
        <f>IF(I1128&lt;&gt;"",IF(INDEX(EUconst_BMlistElExchangability,MATCH(I1128,EUconst_BMlistNames,0))=TRUE,FALSE,TRUE),FALSE)</f>
        <v>0</v>
      </c>
      <c r="W1172" s="487"/>
    </row>
    <row r="1173" spans="1:23" ht="5.0999999999999996" customHeight="1" x14ac:dyDescent="0.2">
      <c r="B1173" s="244"/>
      <c r="C1173" s="224"/>
      <c r="D1173" s="25"/>
      <c r="N1173" s="225"/>
      <c r="S1173" s="253"/>
      <c r="W1173" s="253"/>
    </row>
    <row r="1174" spans="1:23" ht="12.75" customHeight="1" x14ac:dyDescent="0.2">
      <c r="B1174" s="244"/>
      <c r="C1174" s="224"/>
      <c r="D1174" s="25"/>
      <c r="E1174" s="118" t="s">
        <v>303</v>
      </c>
      <c r="F1174" s="714" t="str">
        <f>Translations!$B$257</f>
        <v>Izmantotās metodikas apraksts</v>
      </c>
      <c r="G1174" s="714"/>
      <c r="H1174" s="714"/>
      <c r="I1174" s="714"/>
      <c r="J1174" s="714"/>
      <c r="K1174" s="714"/>
      <c r="L1174" s="714"/>
      <c r="M1174" s="714"/>
      <c r="N1174" s="995"/>
      <c r="S1174" s="253"/>
      <c r="W1174" s="253"/>
    </row>
    <row r="1175" spans="1:23" ht="5.0999999999999996" customHeight="1" x14ac:dyDescent="0.2">
      <c r="B1175" s="244"/>
      <c r="C1175" s="224"/>
      <c r="E1175" s="37"/>
      <c r="F1175" s="531"/>
      <c r="G1175" s="533"/>
      <c r="H1175" s="533"/>
      <c r="I1175" s="533"/>
      <c r="J1175" s="533"/>
      <c r="K1175" s="533"/>
      <c r="L1175" s="533"/>
      <c r="M1175" s="533"/>
      <c r="N1175" s="546"/>
      <c r="S1175" s="253"/>
      <c r="W1175" s="253"/>
    </row>
    <row r="1176" spans="1:23" ht="12.75" customHeight="1" x14ac:dyDescent="0.2">
      <c r="B1176" s="244"/>
      <c r="C1176" s="224"/>
      <c r="D1176" s="25"/>
      <c r="E1176" s="118"/>
      <c r="F1176" s="987" t="str">
        <f>IF(AND(I1128&lt;&gt;"",J1169=""),HYPERLINK("#" &amp; Q1176,EUConst_MsgDescription),"")</f>
        <v/>
      </c>
      <c r="G1176" s="961"/>
      <c r="H1176" s="961"/>
      <c r="I1176" s="961"/>
      <c r="J1176" s="961"/>
      <c r="K1176" s="961"/>
      <c r="L1176" s="961"/>
      <c r="M1176" s="961"/>
      <c r="N1176" s="962"/>
      <c r="P1176" s="22" t="s">
        <v>172</v>
      </c>
      <c r="Q1176" s="371" t="str">
        <f>"#"&amp;ADDRESS(ROW($C$10),COLUMN($C$10))</f>
        <v>#$C$10</v>
      </c>
      <c r="S1176" s="253"/>
      <c r="W1176" s="253"/>
    </row>
    <row r="1177" spans="1:23" ht="5.0999999999999996" customHeight="1" x14ac:dyDescent="0.2">
      <c r="B1177" s="244"/>
      <c r="C1177" s="224"/>
      <c r="D1177" s="25"/>
      <c r="E1177" s="24"/>
      <c r="F1177" s="996"/>
      <c r="G1177" s="996"/>
      <c r="H1177" s="996"/>
      <c r="I1177" s="996"/>
      <c r="J1177" s="996"/>
      <c r="K1177" s="996"/>
      <c r="L1177" s="996"/>
      <c r="M1177" s="996"/>
      <c r="N1177" s="997"/>
      <c r="S1177" s="253"/>
      <c r="W1177" s="253"/>
    </row>
    <row r="1178" spans="1:23" ht="50.1" customHeight="1" x14ac:dyDescent="0.2">
      <c r="B1178" s="244"/>
      <c r="C1178" s="224"/>
      <c r="D1178" s="24"/>
      <c r="E1178" s="265"/>
      <c r="F1178" s="998"/>
      <c r="G1178" s="999"/>
      <c r="H1178" s="999"/>
      <c r="I1178" s="999"/>
      <c r="J1178" s="999"/>
      <c r="K1178" s="999"/>
      <c r="L1178" s="999"/>
      <c r="M1178" s="999"/>
      <c r="N1178" s="1000"/>
      <c r="S1178" s="252" t="b">
        <f>S1172</f>
        <v>0</v>
      </c>
      <c r="W1178" s="252"/>
    </row>
    <row r="1179" spans="1:23" ht="5.0999999999999996" customHeight="1" x14ac:dyDescent="0.2">
      <c r="B1179" s="244"/>
      <c r="C1179" s="224"/>
      <c r="D1179" s="25"/>
      <c r="N1179" s="225"/>
      <c r="S1179" s="253"/>
      <c r="W1179" s="253"/>
    </row>
    <row r="1180" spans="1:23" ht="12.75" customHeight="1" x14ac:dyDescent="0.2">
      <c r="B1180" s="244"/>
      <c r="C1180" s="224"/>
      <c r="D1180" s="25"/>
      <c r="E1180" s="118"/>
      <c r="F1180" s="949" t="str">
        <f>Translations!$B$210</f>
        <v>Atsauce uz ārējām datnēm (attiecīgā gadījumā)</v>
      </c>
      <c r="G1180" s="949"/>
      <c r="H1180" s="949"/>
      <c r="I1180" s="949"/>
      <c r="J1180" s="949"/>
      <c r="K1180" s="900"/>
      <c r="L1180" s="900"/>
      <c r="M1180" s="900"/>
      <c r="N1180" s="900"/>
      <c r="S1180" s="253"/>
      <c r="W1180" s="252"/>
    </row>
    <row r="1181" spans="1:23" ht="5.0999999999999996" customHeight="1" x14ac:dyDescent="0.2">
      <c r="B1181" s="244"/>
      <c r="C1181" s="224"/>
      <c r="D1181" s="25"/>
      <c r="N1181" s="225"/>
      <c r="S1181" s="253"/>
      <c r="W1181" s="253"/>
    </row>
    <row r="1182" spans="1:23" ht="12.75" customHeight="1" x14ac:dyDescent="0.2">
      <c r="B1182" s="244"/>
      <c r="C1182" s="224"/>
      <c r="D1182" s="25" t="s">
        <v>33</v>
      </c>
      <c r="E1182" s="939" t="str">
        <f>Translations!$B$258</f>
        <v>Vai ir ievērota hierarhiskā kārtība?</v>
      </c>
      <c r="F1182" s="939"/>
      <c r="G1182" s="939"/>
      <c r="H1182" s="940"/>
      <c r="I1182" s="260"/>
      <c r="J1182" s="256" t="str">
        <f>Translations!$B$259</f>
        <v xml:space="preserve"> Ja nav, kāpēc nav?</v>
      </c>
      <c r="K1182" s="926"/>
      <c r="L1182" s="927"/>
      <c r="M1182" s="927"/>
      <c r="N1182" s="941"/>
      <c r="S1182" s="252" t="b">
        <f>S1178</f>
        <v>0</v>
      </c>
      <c r="W1182" s="258" t="b">
        <f>OR(W1180,AND(I1182&lt;&gt;"",I1182=TRUE))</f>
        <v>0</v>
      </c>
    </row>
    <row r="1183" spans="1:23" ht="12.75" customHeight="1" x14ac:dyDescent="0.2">
      <c r="B1183" s="244"/>
      <c r="C1183" s="224"/>
      <c r="D1183" s="25"/>
      <c r="E1183" s="37" t="s">
        <v>139</v>
      </c>
      <c r="F1183" s="913" t="str">
        <f>Translations!$B$263</f>
        <v>Pārmērīgas izmaksas: labāku datu avotu izmantošana radītu pārmērīgas izmaksas.</v>
      </c>
      <c r="G1183" s="916"/>
      <c r="H1183" s="916"/>
      <c r="I1183" s="916"/>
      <c r="J1183" s="916"/>
      <c r="K1183" s="916"/>
      <c r="L1183" s="916"/>
      <c r="M1183" s="916"/>
      <c r="N1183" s="1001"/>
      <c r="S1183" s="253"/>
      <c r="W1183" s="253"/>
    </row>
    <row r="1184" spans="1:23" ht="5.0999999999999996" customHeight="1" x14ac:dyDescent="0.2">
      <c r="B1184" s="244"/>
      <c r="C1184" s="224"/>
      <c r="E1184" s="432"/>
      <c r="F1184" s="432"/>
      <c r="G1184" s="432"/>
      <c r="H1184" s="432"/>
      <c r="I1184" s="432"/>
      <c r="J1184" s="432"/>
      <c r="K1184" s="432"/>
      <c r="L1184" s="432"/>
      <c r="M1184" s="432"/>
      <c r="N1184" s="552"/>
      <c r="S1184" s="253"/>
      <c r="W1184" s="253"/>
    </row>
    <row r="1185" spans="2:23" ht="12.75" customHeight="1" x14ac:dyDescent="0.2">
      <c r="B1185" s="244"/>
      <c r="C1185" s="224"/>
      <c r="D1185" s="25"/>
      <c r="E1185" s="25"/>
      <c r="F1185" s="714" t="str">
        <f>Translations!$B$264</f>
        <v>Sīkākas ziņas par jebkādām atkāpēm no hierarhijas</v>
      </c>
      <c r="G1185" s="714"/>
      <c r="H1185" s="714"/>
      <c r="I1185" s="714"/>
      <c r="J1185" s="714"/>
      <c r="K1185" s="714"/>
      <c r="L1185" s="714"/>
      <c r="M1185" s="714"/>
      <c r="N1185" s="995"/>
      <c r="S1185" s="253"/>
      <c r="W1185" s="253"/>
    </row>
    <row r="1186" spans="2:23" ht="25.5" customHeight="1" thickBot="1" x14ac:dyDescent="0.25">
      <c r="B1186" s="244"/>
      <c r="C1186" s="224"/>
      <c r="E1186" s="25"/>
      <c r="F1186" s="946"/>
      <c r="G1186" s="947"/>
      <c r="H1186" s="947"/>
      <c r="I1186" s="947"/>
      <c r="J1186" s="947"/>
      <c r="K1186" s="947"/>
      <c r="L1186" s="947"/>
      <c r="M1186" s="947"/>
      <c r="N1186" s="948"/>
      <c r="S1186" s="273" t="b">
        <f>S1182</f>
        <v>0</v>
      </c>
      <c r="W1186" s="268" t="b">
        <f>W1182</f>
        <v>0</v>
      </c>
    </row>
    <row r="1187" spans="2:23" ht="5.0999999999999996" customHeight="1" x14ac:dyDescent="0.2">
      <c r="B1187" s="244"/>
      <c r="C1187" s="224"/>
      <c r="N1187" s="225"/>
    </row>
    <row r="1188" spans="2:23" ht="5.0999999999999996" customHeight="1" x14ac:dyDescent="0.2">
      <c r="B1188" s="244"/>
      <c r="C1188" s="232"/>
      <c r="D1188" s="235"/>
      <c r="E1188" s="233"/>
      <c r="F1188" s="233"/>
      <c r="G1188" s="233"/>
      <c r="H1188" s="233"/>
      <c r="I1188" s="233"/>
      <c r="J1188" s="233"/>
      <c r="K1188" s="233"/>
      <c r="L1188" s="233"/>
      <c r="M1188" s="233"/>
      <c r="N1188" s="234"/>
    </row>
    <row r="1189" spans="2:23" ht="12.75" customHeight="1" x14ac:dyDescent="0.2">
      <c r="B1189" s="244"/>
      <c r="C1189" s="344"/>
      <c r="D1189" s="34" t="s">
        <v>29</v>
      </c>
      <c r="E1189" s="1002" t="str">
        <f>Translations!$B$324</f>
        <v>Vai ir relevantas no ETS neaptvertām iekārtām vai vienībām importētas izmērāma siltuma plūsmas?</v>
      </c>
      <c r="F1189" s="1002"/>
      <c r="G1189" s="1002"/>
      <c r="H1189" s="1002"/>
      <c r="I1189" s="1002"/>
      <c r="J1189" s="1002"/>
      <c r="K1189" s="1002"/>
      <c r="L1189" s="1002"/>
      <c r="M1189" s="986"/>
      <c r="N1189" s="986"/>
      <c r="R1189" s="254"/>
    </row>
    <row r="1190" spans="2:23" ht="5.0999999999999996" customHeight="1" x14ac:dyDescent="0.2">
      <c r="B1190" s="244"/>
      <c r="C1190" s="344"/>
      <c r="D1190" s="20"/>
      <c r="E1190" s="547"/>
      <c r="F1190" s="547"/>
      <c r="G1190" s="547"/>
      <c r="H1190" s="547"/>
      <c r="I1190" s="547"/>
      <c r="J1190" s="547"/>
      <c r="K1190" s="547"/>
      <c r="L1190" s="547"/>
      <c r="M1190" s="547"/>
      <c r="N1190" s="558"/>
      <c r="R1190" s="254"/>
    </row>
    <row r="1191" spans="2:23" ht="12.75" customHeight="1" x14ac:dyDescent="0.2">
      <c r="B1191" s="244"/>
      <c r="C1191" s="344"/>
      <c r="D1191" s="20"/>
      <c r="E1191" s="20"/>
      <c r="F1191" s="1003" t="str">
        <f>Translations!$B$257</f>
        <v>Izmantotās metodikas apraksts</v>
      </c>
      <c r="G1191" s="1003"/>
      <c r="H1191" s="1003"/>
      <c r="I1191" s="1003"/>
      <c r="J1191" s="1003"/>
      <c r="K1191" s="1003"/>
      <c r="L1191" s="1003"/>
      <c r="M1191" s="1003"/>
      <c r="N1191" s="1004"/>
      <c r="R1191" s="254"/>
    </row>
    <row r="1192" spans="2:23" ht="5.0999999999999996" customHeight="1" thickBot="1" x14ac:dyDescent="0.25">
      <c r="B1192" s="244"/>
      <c r="C1192" s="344"/>
      <c r="D1192" s="20"/>
      <c r="E1192" s="37"/>
      <c r="F1192" s="346"/>
      <c r="G1192" s="347"/>
      <c r="H1192" s="347"/>
      <c r="I1192" s="347"/>
      <c r="J1192" s="347"/>
      <c r="K1192" s="347"/>
      <c r="L1192" s="347"/>
      <c r="M1192" s="347"/>
      <c r="N1192" s="348"/>
    </row>
    <row r="1193" spans="2:23" ht="12.75" customHeight="1" x14ac:dyDescent="0.2">
      <c r="B1193" s="244"/>
      <c r="C1193" s="344"/>
      <c r="D1193" s="345"/>
      <c r="E1193" s="349"/>
      <c r="F1193" s="987" t="str">
        <f>IF(I1128&lt;&gt;"",HYPERLINK("#" &amp; Q1193,EUConst_MsgDescription),"")</f>
        <v/>
      </c>
      <c r="G1193" s="961"/>
      <c r="H1193" s="961"/>
      <c r="I1193" s="961"/>
      <c r="J1193" s="961"/>
      <c r="K1193" s="961"/>
      <c r="L1193" s="961"/>
      <c r="M1193" s="961"/>
      <c r="N1193" s="962"/>
      <c r="P1193" s="22" t="s">
        <v>172</v>
      </c>
      <c r="Q1193" s="371" t="str">
        <f>"#"&amp;ADDRESS(ROW($C$10),COLUMN($C$10))</f>
        <v>#$C$10</v>
      </c>
      <c r="W1193" s="266" t="s">
        <v>165</v>
      </c>
    </row>
    <row r="1194" spans="2:23" ht="5.0999999999999996" customHeight="1" thickBot="1" x14ac:dyDescent="0.25">
      <c r="B1194" s="244"/>
      <c r="C1194" s="344"/>
      <c r="D1194" s="345"/>
      <c r="E1194" s="349"/>
      <c r="F1194" s="1034"/>
      <c r="G1194" s="1035"/>
      <c r="H1194" s="1035"/>
      <c r="I1194" s="1035"/>
      <c r="J1194" s="1035"/>
      <c r="K1194" s="1035"/>
      <c r="L1194" s="1035"/>
      <c r="M1194" s="1035"/>
      <c r="N1194" s="1036"/>
      <c r="P1194" s="22"/>
      <c r="W1194" s="253"/>
    </row>
    <row r="1195" spans="2:23" ht="50.1" customHeight="1" thickBot="1" x14ac:dyDescent="0.25">
      <c r="B1195" s="244"/>
      <c r="C1195" s="344"/>
      <c r="D1195" s="20"/>
      <c r="E1195" s="20"/>
      <c r="F1195" s="946"/>
      <c r="G1195" s="947"/>
      <c r="H1195" s="947"/>
      <c r="I1195" s="947"/>
      <c r="J1195" s="947"/>
      <c r="K1195" s="947"/>
      <c r="L1195" s="947"/>
      <c r="M1195" s="947"/>
      <c r="N1195" s="948"/>
      <c r="R1195" s="254"/>
      <c r="V1195" s="254"/>
      <c r="W1195" s="377" t="b">
        <f>OR(W1189,AND(M1189&lt;&gt;"",M1189=FALSE))</f>
        <v>0</v>
      </c>
    </row>
    <row r="1196" spans="2:23" ht="5.0999999999999996" customHeight="1" x14ac:dyDescent="0.2">
      <c r="B1196" s="244"/>
      <c r="C1196" s="344"/>
      <c r="D1196" s="345"/>
      <c r="E1196" s="350"/>
      <c r="F1196" s="548"/>
      <c r="G1196" s="548"/>
      <c r="H1196" s="548"/>
      <c r="I1196" s="548"/>
      <c r="J1196" s="548"/>
      <c r="K1196" s="548"/>
      <c r="L1196" s="548"/>
      <c r="M1196" s="548"/>
      <c r="N1196" s="351"/>
      <c r="R1196" s="254"/>
    </row>
    <row r="1197" spans="2:23" ht="12.75" customHeight="1" x14ac:dyDescent="0.2">
      <c r="B1197" s="244"/>
      <c r="C1197" s="352"/>
      <c r="D1197" s="353"/>
      <c r="E1197" s="353"/>
      <c r="F1197" s="353"/>
      <c r="G1197" s="353"/>
      <c r="H1197" s="353"/>
      <c r="I1197" s="353"/>
      <c r="J1197" s="353"/>
      <c r="K1197" s="353"/>
      <c r="L1197" s="353"/>
      <c r="M1197" s="353"/>
      <c r="N1197" s="354"/>
    </row>
    <row r="1198" spans="2:23" ht="15" customHeight="1" x14ac:dyDescent="0.2">
      <c r="B1198" s="244"/>
      <c r="C1198" s="318"/>
      <c r="D1198" s="1024" t="str">
        <f>Translations!$B$329</f>
        <v>Dati, kas vajadzīgi, lai noteiktu līmeņatzīmju uzlabošanas rādītāju saskaņā ar direktīvas 10.a panta 2. punktu.</v>
      </c>
      <c r="E1198" s="1025"/>
      <c r="F1198" s="1025"/>
      <c r="G1198" s="1025"/>
      <c r="H1198" s="1025"/>
      <c r="I1198" s="1025"/>
      <c r="J1198" s="1025"/>
      <c r="K1198" s="1025"/>
      <c r="L1198" s="1025"/>
      <c r="M1198" s="1025"/>
      <c r="N1198" s="1026"/>
    </row>
    <row r="1199" spans="2:23" ht="5.0999999999999996" customHeight="1" x14ac:dyDescent="0.2">
      <c r="B1199" s="244"/>
      <c r="C1199" s="318"/>
      <c r="D1199" s="319"/>
      <c r="E1199" s="319"/>
      <c r="F1199" s="319"/>
      <c r="G1199" s="319"/>
      <c r="H1199" s="319"/>
      <c r="I1199" s="319"/>
      <c r="J1199" s="319"/>
      <c r="K1199" s="319"/>
      <c r="L1199" s="319"/>
      <c r="M1199" s="319"/>
      <c r="N1199" s="320"/>
    </row>
    <row r="1200" spans="2:23" ht="12.75" customHeight="1" x14ac:dyDescent="0.2">
      <c r="B1200" s="244"/>
      <c r="C1200" s="318"/>
      <c r="D1200" s="321" t="s">
        <v>30</v>
      </c>
      <c r="E1200" s="1032" t="str">
        <f>Translations!$B$330</f>
        <v>Tieši attiecināmās emisijas</v>
      </c>
      <c r="F1200" s="1032"/>
      <c r="G1200" s="1032"/>
      <c r="H1200" s="1032"/>
      <c r="I1200" s="1032"/>
      <c r="J1200" s="1032"/>
      <c r="K1200" s="1032"/>
      <c r="L1200" s="1032"/>
      <c r="M1200" s="1032"/>
      <c r="N1200" s="1033"/>
    </row>
    <row r="1201" spans="2:23" ht="12.75" customHeight="1" x14ac:dyDescent="0.2">
      <c r="B1201" s="244"/>
      <c r="C1201" s="318"/>
      <c r="D1201" s="322" t="s">
        <v>32</v>
      </c>
      <c r="E1201" s="980" t="str">
        <f>Translations!$B$331</f>
        <v>Tieši attiecināmo emisiju attiecināšana</v>
      </c>
      <c r="F1201" s="980"/>
      <c r="G1201" s="980"/>
      <c r="H1201" s="980"/>
      <c r="I1201" s="980"/>
      <c r="J1201" s="980"/>
      <c r="K1201" s="980"/>
      <c r="L1201" s="980"/>
      <c r="M1201" s="980"/>
      <c r="N1201" s="981"/>
      <c r="T1201" s="18"/>
    </row>
    <row r="1202" spans="2:23" ht="5.0999999999999996" customHeight="1" x14ac:dyDescent="0.2">
      <c r="B1202" s="244"/>
      <c r="C1202" s="318"/>
      <c r="D1202" s="319"/>
      <c r="E1202" s="991"/>
      <c r="F1202" s="992"/>
      <c r="G1202" s="992"/>
      <c r="H1202" s="992"/>
      <c r="I1202" s="992"/>
      <c r="J1202" s="992"/>
      <c r="K1202" s="992"/>
      <c r="L1202" s="992"/>
      <c r="M1202" s="992"/>
      <c r="N1202" s="993"/>
    </row>
    <row r="1203" spans="2:23" ht="12.75" customHeight="1" x14ac:dyDescent="0.2">
      <c r="B1203" s="244"/>
      <c r="C1203" s="318"/>
      <c r="D1203" s="322"/>
      <c r="E1203" s="324"/>
      <c r="F1203" s="987" t="str">
        <f>IF(I1128&lt;&gt;"",HYPERLINK("#" &amp; Q1203,EUConst_MsgDescription),"")</f>
        <v/>
      </c>
      <c r="G1203" s="961"/>
      <c r="H1203" s="961"/>
      <c r="I1203" s="961"/>
      <c r="J1203" s="961"/>
      <c r="K1203" s="961"/>
      <c r="L1203" s="961"/>
      <c r="M1203" s="961"/>
      <c r="N1203" s="962"/>
      <c r="P1203" s="22" t="s">
        <v>172</v>
      </c>
      <c r="Q1203" s="371" t="str">
        <f>"#"&amp;ADDRESS(ROW($C$10),COLUMN($C$10))</f>
        <v>#$C$10</v>
      </c>
    </row>
    <row r="1204" spans="2:23" ht="5.0999999999999996" customHeight="1" x14ac:dyDescent="0.2">
      <c r="B1204" s="244"/>
      <c r="C1204" s="318"/>
      <c r="D1204" s="322"/>
      <c r="E1204" s="325"/>
      <c r="F1204" s="988"/>
      <c r="G1204" s="988"/>
      <c r="H1204" s="988"/>
      <c r="I1204" s="988"/>
      <c r="J1204" s="988"/>
      <c r="K1204" s="988"/>
      <c r="L1204" s="988"/>
      <c r="M1204" s="988"/>
      <c r="N1204" s="989"/>
    </row>
    <row r="1205" spans="2:23" ht="50.1" customHeight="1" x14ac:dyDescent="0.2">
      <c r="B1205" s="244"/>
      <c r="C1205" s="318"/>
      <c r="D1205" s="319"/>
      <c r="E1205" s="319"/>
      <c r="F1205" s="926"/>
      <c r="G1205" s="927"/>
      <c r="H1205" s="927"/>
      <c r="I1205" s="927"/>
      <c r="J1205" s="927"/>
      <c r="K1205" s="927"/>
      <c r="L1205" s="927"/>
      <c r="M1205" s="927"/>
      <c r="N1205" s="941"/>
    </row>
    <row r="1206" spans="2:23" ht="5.0999999999999996" customHeight="1" x14ac:dyDescent="0.2">
      <c r="B1206" s="244"/>
      <c r="C1206" s="318"/>
      <c r="D1206" s="319"/>
      <c r="E1206" s="319"/>
      <c r="F1206" s="319"/>
      <c r="G1206" s="319"/>
      <c r="H1206" s="319"/>
      <c r="I1206" s="319"/>
      <c r="J1206" s="319"/>
      <c r="K1206" s="319"/>
      <c r="L1206" s="319"/>
      <c r="M1206" s="319"/>
      <c r="N1206" s="320"/>
    </row>
    <row r="1207" spans="2:23" ht="12.75" customHeight="1" x14ac:dyDescent="0.2">
      <c r="B1207" s="244"/>
      <c r="C1207" s="318"/>
      <c r="D1207" s="319"/>
      <c r="E1207" s="319"/>
      <c r="F1207" s="990" t="str">
        <f>Translations!$B$210</f>
        <v>Atsauce uz ārējām datnēm (attiecīgā gadījumā)</v>
      </c>
      <c r="G1207" s="990"/>
      <c r="H1207" s="990"/>
      <c r="I1207" s="990"/>
      <c r="J1207" s="990"/>
      <c r="K1207" s="900"/>
      <c r="L1207" s="900"/>
      <c r="M1207" s="900"/>
      <c r="N1207" s="900"/>
    </row>
    <row r="1208" spans="2:23" ht="5.0999999999999996" customHeight="1" x14ac:dyDescent="0.2">
      <c r="B1208" s="244"/>
      <c r="C1208" s="318"/>
      <c r="D1208" s="319"/>
      <c r="E1208" s="319"/>
      <c r="F1208" s="326"/>
      <c r="G1208" s="326"/>
      <c r="H1208" s="326"/>
      <c r="I1208" s="326"/>
      <c r="J1208" s="326"/>
      <c r="K1208" s="326"/>
      <c r="L1208" s="326"/>
      <c r="M1208" s="326"/>
      <c r="N1208" s="327"/>
    </row>
    <row r="1209" spans="2:23" ht="12.75" customHeight="1" x14ac:dyDescent="0.2">
      <c r="B1209" s="244"/>
      <c r="C1209" s="318"/>
      <c r="D1209" s="322" t="s">
        <v>33</v>
      </c>
      <c r="E1209" s="980" t="str">
        <f>Translations!$B$337</f>
        <v>Vai ir relevantas vēl citas iekšējas avota plūsmas?</v>
      </c>
      <c r="F1209" s="980"/>
      <c r="G1209" s="980"/>
      <c r="H1209" s="980"/>
      <c r="I1209" s="980"/>
      <c r="J1209" s="980"/>
      <c r="K1209" s="980"/>
      <c r="L1209" s="980"/>
      <c r="M1209" s="986"/>
      <c r="N1209" s="986"/>
      <c r="T1209" s="18"/>
    </row>
    <row r="1210" spans="2:23" ht="5.0999999999999996" customHeight="1" x14ac:dyDescent="0.2">
      <c r="B1210" s="244"/>
      <c r="C1210" s="318"/>
      <c r="D1210" s="322"/>
      <c r="E1210" s="323"/>
      <c r="F1210" s="991"/>
      <c r="G1210" s="991"/>
      <c r="H1210" s="991"/>
      <c r="I1210" s="991"/>
      <c r="J1210" s="991"/>
      <c r="K1210" s="991"/>
      <c r="L1210" s="991"/>
      <c r="M1210" s="991"/>
      <c r="N1210" s="1022"/>
    </row>
    <row r="1211" spans="2:23" ht="25.5" customHeight="1" thickBot="1" x14ac:dyDescent="0.25">
      <c r="B1211" s="244"/>
      <c r="C1211" s="318"/>
      <c r="D1211" s="319"/>
      <c r="E1211" s="319"/>
      <c r="F1211" s="319"/>
      <c r="G1211" s="319"/>
      <c r="H1211" s="319"/>
      <c r="I1211" s="982" t="str">
        <f>Translations!$B$254</f>
        <v>Datu avots</v>
      </c>
      <c r="J1211" s="982"/>
      <c r="K1211" s="982" t="str">
        <f>Translations!$B$255</f>
        <v>Cits datu avots (attiecīgā gadījumā)</v>
      </c>
      <c r="L1211" s="982"/>
      <c r="M1211" s="982" t="str">
        <f>Translations!$B$255</f>
        <v>Cits datu avots (attiecīgā gadījumā)</v>
      </c>
      <c r="N1211" s="982"/>
      <c r="W1211" s="245" t="s">
        <v>165</v>
      </c>
    </row>
    <row r="1212" spans="2:23" ht="12.75" customHeight="1" x14ac:dyDescent="0.2">
      <c r="B1212" s="244"/>
      <c r="C1212" s="318"/>
      <c r="D1212" s="322"/>
      <c r="E1212" s="324" t="s">
        <v>302</v>
      </c>
      <c r="F1212" s="985" t="str">
        <f>Translations!$B$342</f>
        <v>Importētie vai eksportētie daudzumi</v>
      </c>
      <c r="G1212" s="994"/>
      <c r="H1212" s="994"/>
      <c r="I1212" s="983"/>
      <c r="J1212" s="983"/>
      <c r="K1212" s="965"/>
      <c r="L1212" s="965"/>
      <c r="M1212" s="965"/>
      <c r="N1212" s="965"/>
      <c r="W1212" s="251" t="b">
        <f>AND(M1209&lt;&gt;"",M1209=FALSE)</f>
        <v>0</v>
      </c>
    </row>
    <row r="1213" spans="2:23" ht="12.75" customHeight="1" x14ac:dyDescent="0.2">
      <c r="B1213" s="244"/>
      <c r="C1213" s="318"/>
      <c r="D1213" s="322"/>
      <c r="E1213" s="324" t="s">
        <v>303</v>
      </c>
      <c r="F1213" s="985" t="str">
        <f>Translations!$B$256</f>
        <v>Enerģētiskais saturs</v>
      </c>
      <c r="G1213" s="994"/>
      <c r="H1213" s="994"/>
      <c r="I1213" s="983"/>
      <c r="J1213" s="983"/>
      <c r="K1213" s="965"/>
      <c r="L1213" s="965"/>
      <c r="M1213" s="965"/>
      <c r="N1213" s="965"/>
      <c r="W1213" s="271" t="b">
        <f>W1212</f>
        <v>0</v>
      </c>
    </row>
    <row r="1214" spans="2:23" ht="12.75" customHeight="1" x14ac:dyDescent="0.2">
      <c r="B1214" s="244"/>
      <c r="C1214" s="318"/>
      <c r="D1214" s="322"/>
      <c r="E1214" s="324" t="s">
        <v>304</v>
      </c>
      <c r="F1214" s="984" t="str">
        <f>Translations!$B$343</f>
        <v>Emisijas faktors vai oglekļa saturs</v>
      </c>
      <c r="G1214" s="984"/>
      <c r="H1214" s="985"/>
      <c r="I1214" s="926"/>
      <c r="J1214" s="941"/>
      <c r="K1214" s="928"/>
      <c r="L1214" s="945"/>
      <c r="M1214" s="928"/>
      <c r="N1214" s="945"/>
      <c r="W1214" s="271" t="b">
        <f>W1213</f>
        <v>0</v>
      </c>
    </row>
    <row r="1215" spans="2:23" ht="12.75" customHeight="1" x14ac:dyDescent="0.2">
      <c r="B1215" s="244"/>
      <c r="C1215" s="318"/>
      <c r="D1215" s="322"/>
      <c r="E1215" s="324" t="s">
        <v>305</v>
      </c>
      <c r="F1215" s="984" t="str">
        <f>Translations!$B$344</f>
        <v>Biomasas saturs</v>
      </c>
      <c r="G1215" s="984"/>
      <c r="H1215" s="985"/>
      <c r="I1215" s="926"/>
      <c r="J1215" s="941"/>
      <c r="K1215" s="928"/>
      <c r="L1215" s="945"/>
      <c r="M1215" s="928"/>
      <c r="N1215" s="945"/>
      <c r="W1215" s="271" t="b">
        <f>W1214</f>
        <v>0</v>
      </c>
    </row>
    <row r="1216" spans="2:23" ht="5.0999999999999996" customHeight="1" x14ac:dyDescent="0.2">
      <c r="B1216" s="244"/>
      <c r="C1216" s="318"/>
      <c r="D1216" s="322"/>
      <c r="E1216" s="319"/>
      <c r="F1216" s="319"/>
      <c r="G1216" s="319"/>
      <c r="H1216" s="319"/>
      <c r="I1216" s="319"/>
      <c r="J1216" s="319"/>
      <c r="K1216" s="319"/>
      <c r="L1216" s="319"/>
      <c r="M1216" s="319"/>
      <c r="N1216" s="320"/>
      <c r="W1216" s="253"/>
    </row>
    <row r="1217" spans="1:23" ht="12.75" customHeight="1" x14ac:dyDescent="0.2">
      <c r="B1217" s="244"/>
      <c r="C1217" s="318"/>
      <c r="D1217" s="322"/>
      <c r="E1217" s="324" t="s">
        <v>306</v>
      </c>
      <c r="F1217" s="978" t="str">
        <f>Translations!$B$257</f>
        <v>Izmantotās metodikas apraksts</v>
      </c>
      <c r="G1217" s="978"/>
      <c r="H1217" s="978"/>
      <c r="I1217" s="978"/>
      <c r="J1217" s="978"/>
      <c r="K1217" s="978"/>
      <c r="L1217" s="978"/>
      <c r="M1217" s="978"/>
      <c r="N1217" s="979"/>
      <c r="W1217" s="253"/>
    </row>
    <row r="1218" spans="1:23" ht="5.0999999999999996" customHeight="1" x14ac:dyDescent="0.2">
      <c r="B1218" s="244"/>
      <c r="C1218" s="318"/>
      <c r="D1218" s="319"/>
      <c r="E1218" s="323"/>
      <c r="F1218" s="213"/>
      <c r="G1218" s="553"/>
      <c r="H1218" s="553"/>
      <c r="I1218" s="553"/>
      <c r="J1218" s="553"/>
      <c r="K1218" s="553"/>
      <c r="L1218" s="553"/>
      <c r="M1218" s="553"/>
      <c r="N1218" s="554"/>
      <c r="W1218" s="253"/>
    </row>
    <row r="1219" spans="1:23" ht="12.75" customHeight="1" x14ac:dyDescent="0.2">
      <c r="B1219" s="244"/>
      <c r="C1219" s="318"/>
      <c r="D1219" s="322"/>
      <c r="E1219" s="324"/>
      <c r="F1219" s="987" t="str">
        <f>IF(I1128&lt;&gt;"",HYPERLINK("#" &amp; Q1219,EUConst_MsgDescription),"")</f>
        <v/>
      </c>
      <c r="G1219" s="961"/>
      <c r="H1219" s="961"/>
      <c r="I1219" s="961"/>
      <c r="J1219" s="961"/>
      <c r="K1219" s="961"/>
      <c r="L1219" s="961"/>
      <c r="M1219" s="961"/>
      <c r="N1219" s="962"/>
      <c r="P1219" s="22" t="s">
        <v>172</v>
      </c>
      <c r="Q1219" s="371" t="str">
        <f>"#"&amp;ADDRESS(ROW($C$10),COLUMN($C$10))</f>
        <v>#$C$10</v>
      </c>
      <c r="W1219" s="253"/>
    </row>
    <row r="1220" spans="1:23" ht="5.0999999999999996" customHeight="1" x14ac:dyDescent="0.2">
      <c r="B1220" s="244"/>
      <c r="C1220" s="318"/>
      <c r="D1220" s="322"/>
      <c r="E1220" s="325"/>
      <c r="F1220" s="988"/>
      <c r="G1220" s="988"/>
      <c r="H1220" s="988"/>
      <c r="I1220" s="988"/>
      <c r="J1220" s="988"/>
      <c r="K1220" s="988"/>
      <c r="L1220" s="988"/>
      <c r="M1220" s="988"/>
      <c r="N1220" s="989"/>
      <c r="W1220" s="253"/>
    </row>
    <row r="1221" spans="1:23" s="249" customFormat="1" ht="50.1" customHeight="1" x14ac:dyDescent="0.2">
      <c r="A1221" s="254"/>
      <c r="B1221" s="12"/>
      <c r="C1221" s="318"/>
      <c r="D1221" s="325"/>
      <c r="E1221" s="325"/>
      <c r="F1221" s="946"/>
      <c r="G1221" s="947"/>
      <c r="H1221" s="947"/>
      <c r="I1221" s="947"/>
      <c r="J1221" s="947"/>
      <c r="K1221" s="947"/>
      <c r="L1221" s="947"/>
      <c r="M1221" s="947"/>
      <c r="N1221" s="948"/>
      <c r="O1221" s="36"/>
      <c r="P1221" s="254"/>
      <c r="Q1221" s="254"/>
      <c r="R1221" s="254"/>
      <c r="S1221" s="245"/>
      <c r="T1221" s="245"/>
      <c r="U1221" s="254"/>
      <c r="V1221" s="254"/>
      <c r="W1221" s="255" t="b">
        <f>W1215</f>
        <v>0</v>
      </c>
    </row>
    <row r="1222" spans="1:23" ht="5.0999999999999996" customHeight="1" x14ac:dyDescent="0.2">
      <c r="C1222" s="318"/>
      <c r="D1222" s="322"/>
      <c r="E1222" s="319"/>
      <c r="F1222" s="319"/>
      <c r="G1222" s="319"/>
      <c r="H1222" s="319"/>
      <c r="I1222" s="319"/>
      <c r="J1222" s="319"/>
      <c r="K1222" s="319"/>
      <c r="L1222" s="319"/>
      <c r="M1222" s="319"/>
      <c r="N1222" s="320"/>
      <c r="W1222" s="253"/>
    </row>
    <row r="1223" spans="1:23" ht="12.75" customHeight="1" thickBot="1" x14ac:dyDescent="0.25">
      <c r="C1223" s="318"/>
      <c r="D1223" s="322"/>
      <c r="E1223" s="324"/>
      <c r="F1223" s="990" t="str">
        <f>Translations!$B$210</f>
        <v>Atsauce uz ārējām datnēm (attiecīgā gadījumā)</v>
      </c>
      <c r="G1223" s="990"/>
      <c r="H1223" s="990"/>
      <c r="I1223" s="990"/>
      <c r="J1223" s="990"/>
      <c r="K1223" s="900"/>
      <c r="L1223" s="900"/>
      <c r="M1223" s="900"/>
      <c r="N1223" s="900"/>
      <c r="W1223" s="259" t="b">
        <f>W1221</f>
        <v>0</v>
      </c>
    </row>
    <row r="1224" spans="1:23" ht="5.0999999999999996" customHeight="1" x14ac:dyDescent="0.2">
      <c r="C1224" s="318"/>
      <c r="D1224" s="322"/>
      <c r="E1224" s="319"/>
      <c r="F1224" s="319"/>
      <c r="G1224" s="319"/>
      <c r="H1224" s="319"/>
      <c r="I1224" s="319"/>
      <c r="J1224" s="319"/>
      <c r="K1224" s="319"/>
      <c r="L1224" s="319"/>
      <c r="M1224" s="319"/>
      <c r="N1224" s="320"/>
    </row>
    <row r="1225" spans="1:23" ht="12.75" customHeight="1" thickBot="1" x14ac:dyDescent="0.25">
      <c r="C1225" s="318"/>
      <c r="D1225" s="322" t="s">
        <v>34</v>
      </c>
      <c r="E1225" s="980" t="str">
        <f>Translations!$B$345</f>
        <v>Vai ir relevants importētais vai eksportētais pārvietotais CO2?</v>
      </c>
      <c r="F1225" s="980"/>
      <c r="G1225" s="980"/>
      <c r="H1225" s="980"/>
      <c r="I1225" s="980"/>
      <c r="J1225" s="980"/>
      <c r="K1225" s="980"/>
      <c r="L1225" s="980"/>
      <c r="M1225" s="986"/>
      <c r="N1225" s="986"/>
      <c r="T1225" s="18"/>
    </row>
    <row r="1226" spans="1:23" ht="5.0999999999999996" customHeight="1" thickBot="1" x14ac:dyDescent="0.25">
      <c r="C1226" s="318"/>
      <c r="D1226" s="319"/>
      <c r="E1226" s="991"/>
      <c r="F1226" s="992"/>
      <c r="G1226" s="992"/>
      <c r="H1226" s="992"/>
      <c r="I1226" s="992"/>
      <c r="J1226" s="992"/>
      <c r="K1226" s="992"/>
      <c r="L1226" s="992"/>
      <c r="M1226" s="992"/>
      <c r="N1226" s="993"/>
      <c r="W1226" s="266" t="s">
        <v>165</v>
      </c>
    </row>
    <row r="1227" spans="1:23" ht="25.5" customHeight="1" x14ac:dyDescent="0.2">
      <c r="C1227" s="318"/>
      <c r="D1227" s="319"/>
      <c r="E1227" s="319"/>
      <c r="F1227" s="926"/>
      <c r="G1227" s="927"/>
      <c r="H1227" s="927"/>
      <c r="I1227" s="927"/>
      <c r="J1227" s="927"/>
      <c r="K1227" s="927"/>
      <c r="L1227" s="927"/>
      <c r="M1227" s="927"/>
      <c r="N1227" s="941"/>
      <c r="W1227" s="251" t="b">
        <f>AND(M1225&lt;&gt;"",M1225=FALSE)</f>
        <v>0</v>
      </c>
    </row>
    <row r="1228" spans="1:23" ht="5.0999999999999996" customHeight="1" x14ac:dyDescent="0.2">
      <c r="C1228" s="318"/>
      <c r="D1228" s="319"/>
      <c r="E1228" s="319"/>
      <c r="F1228" s="319"/>
      <c r="G1228" s="319"/>
      <c r="H1228" s="319"/>
      <c r="I1228" s="319"/>
      <c r="J1228" s="319"/>
      <c r="K1228" s="319"/>
      <c r="L1228" s="319"/>
      <c r="M1228" s="319"/>
      <c r="N1228" s="320"/>
      <c r="W1228" s="253"/>
    </row>
    <row r="1229" spans="1:23" ht="12.75" customHeight="1" thickBot="1" x14ac:dyDescent="0.25">
      <c r="C1229" s="318"/>
      <c r="D1229" s="319"/>
      <c r="E1229" s="319"/>
      <c r="F1229" s="990" t="str">
        <f>Translations!$B$210</f>
        <v>Atsauce uz ārējām datnēm (attiecīgā gadījumā)</v>
      </c>
      <c r="G1229" s="990"/>
      <c r="H1229" s="990"/>
      <c r="I1229" s="990"/>
      <c r="J1229" s="990"/>
      <c r="K1229" s="900"/>
      <c r="L1229" s="900"/>
      <c r="M1229" s="900"/>
      <c r="N1229" s="900"/>
      <c r="W1229" s="273" t="b">
        <f>W1227</f>
        <v>0</v>
      </c>
    </row>
    <row r="1230" spans="1:23" ht="5.0999999999999996" customHeight="1" x14ac:dyDescent="0.2">
      <c r="C1230" s="318"/>
      <c r="D1230" s="322"/>
      <c r="E1230" s="319"/>
      <c r="F1230" s="319"/>
      <c r="G1230" s="319"/>
      <c r="H1230" s="319"/>
      <c r="I1230" s="319"/>
      <c r="J1230" s="319"/>
      <c r="K1230" s="319"/>
      <c r="L1230" s="319"/>
      <c r="M1230" s="319"/>
      <c r="N1230" s="320"/>
    </row>
    <row r="1231" spans="1:23" ht="5.0999999999999996" customHeight="1" x14ac:dyDescent="0.2">
      <c r="C1231" s="315"/>
      <c r="D1231" s="328"/>
      <c r="E1231" s="316"/>
      <c r="F1231" s="316"/>
      <c r="G1231" s="316"/>
      <c r="H1231" s="316"/>
      <c r="I1231" s="316"/>
      <c r="J1231" s="316"/>
      <c r="K1231" s="316"/>
      <c r="L1231" s="316"/>
      <c r="M1231" s="316"/>
      <c r="N1231" s="317"/>
    </row>
    <row r="1232" spans="1:23" ht="12.75" customHeight="1" x14ac:dyDescent="0.2">
      <c r="C1232" s="318"/>
      <c r="D1232" s="321" t="s">
        <v>31</v>
      </c>
      <c r="E1232" s="1017" t="str">
        <f>Translations!$B$831</f>
        <v>Enerģijas ielaide šajā apakšiekārtā un relevantais emisijas faktors</v>
      </c>
      <c r="F1232" s="1017"/>
      <c r="G1232" s="1017"/>
      <c r="H1232" s="1017"/>
      <c r="I1232" s="1017"/>
      <c r="J1232" s="1017"/>
      <c r="K1232" s="1017"/>
      <c r="L1232" s="1017"/>
      <c r="M1232" s="1017"/>
      <c r="N1232" s="1018"/>
    </row>
    <row r="1233" spans="2:23" ht="5.0999999999999996" customHeight="1" x14ac:dyDescent="0.2">
      <c r="C1233" s="318"/>
      <c r="D1233" s="319"/>
      <c r="E1233" s="1019"/>
      <c r="F1233" s="1020"/>
      <c r="G1233" s="1020"/>
      <c r="H1233" s="1020"/>
      <c r="I1233" s="1020"/>
      <c r="J1233" s="1020"/>
      <c r="K1233" s="1020"/>
      <c r="L1233" s="1020"/>
      <c r="M1233" s="1020"/>
      <c r="N1233" s="1021"/>
    </row>
    <row r="1234" spans="2:23" ht="12.75" customHeight="1" x14ac:dyDescent="0.2">
      <c r="C1234" s="318"/>
      <c r="D1234" s="322" t="s">
        <v>32</v>
      </c>
      <c r="E1234" s="980" t="str">
        <f>Translations!$B$249</f>
        <v>Informācija par izmantoto metodiku</v>
      </c>
      <c r="F1234" s="980"/>
      <c r="G1234" s="980"/>
      <c r="H1234" s="980"/>
      <c r="I1234" s="980"/>
      <c r="J1234" s="980"/>
      <c r="K1234" s="980"/>
      <c r="L1234" s="980"/>
      <c r="M1234" s="980"/>
      <c r="N1234" s="981"/>
    </row>
    <row r="1235" spans="2:23" ht="25.5" customHeight="1" x14ac:dyDescent="0.2">
      <c r="B1235" s="244"/>
      <c r="C1235" s="318"/>
      <c r="D1235" s="319"/>
      <c r="E1235" s="319"/>
      <c r="F1235" s="336"/>
      <c r="G1235" s="319"/>
      <c r="H1235" s="319"/>
      <c r="I1235" s="982" t="str">
        <f>Translations!$B$254</f>
        <v>Datu avots</v>
      </c>
      <c r="J1235" s="982"/>
      <c r="K1235" s="982" t="str">
        <f>Translations!$B$255</f>
        <v>Cits datu avots (attiecīgā gadījumā)</v>
      </c>
      <c r="L1235" s="982"/>
      <c r="M1235" s="982" t="str">
        <f>Translations!$B$255</f>
        <v>Cits datu avots (attiecīgā gadījumā)</v>
      </c>
      <c r="N1235" s="982"/>
    </row>
    <row r="1236" spans="2:23" ht="12.75" customHeight="1" x14ac:dyDescent="0.2">
      <c r="B1236" s="244"/>
      <c r="C1236" s="318"/>
      <c r="D1236" s="322"/>
      <c r="E1236" s="324" t="s">
        <v>302</v>
      </c>
      <c r="F1236" s="984" t="str">
        <f>Translations!$B$833</f>
        <v>Kurināmā un materiālu ielaide</v>
      </c>
      <c r="G1236" s="984"/>
      <c r="H1236" s="985"/>
      <c r="I1236" s="926"/>
      <c r="J1236" s="927"/>
      <c r="K1236" s="928"/>
      <c r="L1236" s="929"/>
      <c r="M1236" s="928"/>
      <c r="N1236" s="945"/>
    </row>
    <row r="1237" spans="2:23" ht="12.75" customHeight="1" x14ac:dyDescent="0.2">
      <c r="B1237" s="244"/>
      <c r="C1237" s="318"/>
      <c r="D1237" s="322"/>
      <c r="E1237" s="324" t="s">
        <v>303</v>
      </c>
      <c r="F1237" s="984" t="str">
        <f>Translations!$B$826</f>
        <v>Elektroenerģijas ielaide siltuma ražošanai</v>
      </c>
      <c r="G1237" s="984"/>
      <c r="H1237" s="985"/>
      <c r="I1237" s="983"/>
      <c r="J1237" s="983"/>
      <c r="K1237" s="965"/>
      <c r="L1237" s="965"/>
      <c r="M1237" s="965"/>
      <c r="N1237" s="965"/>
    </row>
    <row r="1238" spans="2:23" ht="12.75" customHeight="1" x14ac:dyDescent="0.2">
      <c r="B1238" s="244"/>
      <c r="C1238" s="318"/>
      <c r="D1238" s="322"/>
      <c r="E1238" s="324" t="s">
        <v>304</v>
      </c>
      <c r="F1238" s="984" t="str">
        <f>Translations!$B$353</f>
        <v>Svērtais emisijas faktors</v>
      </c>
      <c r="G1238" s="984"/>
      <c r="H1238" s="985"/>
      <c r="I1238" s="926"/>
      <c r="J1238" s="927"/>
      <c r="K1238" s="928"/>
      <c r="L1238" s="929"/>
      <c r="M1238" s="928"/>
      <c r="N1238" s="945"/>
    </row>
    <row r="1239" spans="2:23" ht="5.0999999999999996" customHeight="1" x14ac:dyDescent="0.2">
      <c r="B1239" s="244"/>
      <c r="C1239" s="318"/>
      <c r="D1239" s="322"/>
      <c r="E1239" s="319"/>
      <c r="F1239" s="319"/>
      <c r="G1239" s="319"/>
      <c r="H1239" s="319"/>
      <c r="I1239" s="319"/>
      <c r="J1239" s="319"/>
      <c r="K1239" s="319"/>
      <c r="L1239" s="319"/>
      <c r="M1239" s="319"/>
      <c r="N1239" s="320"/>
    </row>
    <row r="1240" spans="2:23" ht="12.75" customHeight="1" x14ac:dyDescent="0.2">
      <c r="B1240" s="244"/>
      <c r="C1240" s="318"/>
      <c r="D1240" s="322"/>
      <c r="E1240" s="324" t="s">
        <v>305</v>
      </c>
      <c r="F1240" s="978" t="str">
        <f>Translations!$B$257</f>
        <v>Izmantotās metodikas apraksts</v>
      </c>
      <c r="G1240" s="978"/>
      <c r="H1240" s="978"/>
      <c r="I1240" s="978"/>
      <c r="J1240" s="978"/>
      <c r="K1240" s="978"/>
      <c r="L1240" s="978"/>
      <c r="M1240" s="978"/>
      <c r="N1240" s="979"/>
    </row>
    <row r="1241" spans="2:23" ht="5.0999999999999996" customHeight="1" x14ac:dyDescent="0.2">
      <c r="B1241" s="244"/>
      <c r="C1241" s="318"/>
      <c r="D1241" s="319"/>
      <c r="E1241" s="323"/>
      <c r="F1241" s="333"/>
      <c r="G1241" s="334"/>
      <c r="H1241" s="334"/>
      <c r="I1241" s="334"/>
      <c r="J1241" s="334"/>
      <c r="K1241" s="334"/>
      <c r="L1241" s="334"/>
      <c r="M1241" s="334"/>
      <c r="N1241" s="335"/>
    </row>
    <row r="1242" spans="2:23" ht="12.75" customHeight="1" x14ac:dyDescent="0.2">
      <c r="B1242" s="244"/>
      <c r="C1242" s="318"/>
      <c r="D1242" s="322"/>
      <c r="E1242" s="324"/>
      <c r="F1242" s="987" t="str">
        <f>IF(I1128&lt;&gt;"",HYPERLINK("#" &amp; Q1242,EUConst_MsgDescription),"")</f>
        <v/>
      </c>
      <c r="G1242" s="961"/>
      <c r="H1242" s="961"/>
      <c r="I1242" s="961"/>
      <c r="J1242" s="961"/>
      <c r="K1242" s="961"/>
      <c r="L1242" s="961"/>
      <c r="M1242" s="961"/>
      <c r="N1242" s="962"/>
      <c r="P1242" s="22" t="s">
        <v>172</v>
      </c>
      <c r="Q1242" s="371" t="str">
        <f>"#"&amp;ADDRESS(ROW($C$10),COLUMN($C$10))</f>
        <v>#$C$10</v>
      </c>
    </row>
    <row r="1243" spans="2:23" ht="5.0999999999999996" customHeight="1" x14ac:dyDescent="0.2">
      <c r="B1243" s="244"/>
      <c r="C1243" s="318"/>
      <c r="D1243" s="322"/>
      <c r="E1243" s="325"/>
      <c r="F1243" s="988"/>
      <c r="G1243" s="988"/>
      <c r="H1243" s="988"/>
      <c r="I1243" s="988"/>
      <c r="J1243" s="988"/>
      <c r="K1243" s="988"/>
      <c r="L1243" s="988"/>
      <c r="M1243" s="988"/>
      <c r="N1243" s="989"/>
    </row>
    <row r="1244" spans="2:23" ht="50.1" customHeight="1" x14ac:dyDescent="0.2">
      <c r="B1244" s="244"/>
      <c r="C1244" s="318"/>
      <c r="D1244" s="325"/>
      <c r="E1244" s="325"/>
      <c r="F1244" s="946"/>
      <c r="G1244" s="947"/>
      <c r="H1244" s="947"/>
      <c r="I1244" s="947"/>
      <c r="J1244" s="947"/>
      <c r="K1244" s="947"/>
      <c r="L1244" s="947"/>
      <c r="M1244" s="947"/>
      <c r="N1244" s="948"/>
    </row>
    <row r="1245" spans="2:23" ht="5.0999999999999996" customHeight="1" thickBot="1" x14ac:dyDescent="0.25">
      <c r="B1245" s="244"/>
      <c r="C1245" s="318"/>
      <c r="D1245" s="322"/>
      <c r="E1245" s="319"/>
      <c r="F1245" s="319"/>
      <c r="G1245" s="319"/>
      <c r="H1245" s="319"/>
      <c r="I1245" s="319"/>
      <c r="J1245" s="319"/>
      <c r="K1245" s="319"/>
      <c r="L1245" s="319"/>
      <c r="M1245" s="319"/>
      <c r="N1245" s="320"/>
    </row>
    <row r="1246" spans="2:23" ht="12.75" customHeight="1" x14ac:dyDescent="0.2">
      <c r="B1246" s="244"/>
      <c r="C1246" s="318"/>
      <c r="D1246" s="322"/>
      <c r="E1246" s="324"/>
      <c r="F1246" s="990" t="str">
        <f>Translations!$B$210</f>
        <v>Atsauce uz ārējām datnēm (attiecīgā gadījumā)</v>
      </c>
      <c r="G1246" s="990"/>
      <c r="H1246" s="990"/>
      <c r="I1246" s="990"/>
      <c r="J1246" s="990"/>
      <c r="K1246" s="900"/>
      <c r="L1246" s="900"/>
      <c r="M1246" s="900"/>
      <c r="N1246" s="900"/>
      <c r="W1246" s="266" t="s">
        <v>165</v>
      </c>
    </row>
    <row r="1247" spans="2:23" ht="5.0999999999999996" customHeight="1" x14ac:dyDescent="0.2">
      <c r="B1247" s="244"/>
      <c r="C1247" s="318"/>
      <c r="D1247" s="322"/>
      <c r="E1247" s="319"/>
      <c r="F1247" s="319"/>
      <c r="G1247" s="319"/>
      <c r="H1247" s="319"/>
      <c r="I1247" s="319"/>
      <c r="J1247" s="319"/>
      <c r="K1247" s="319"/>
      <c r="L1247" s="319"/>
      <c r="M1247" s="319"/>
      <c r="N1247" s="320"/>
      <c r="W1247" s="253"/>
    </row>
    <row r="1248" spans="2:23" ht="12.75" customHeight="1" x14ac:dyDescent="0.2">
      <c r="B1248" s="244"/>
      <c r="C1248" s="318"/>
      <c r="D1248" s="322" t="s">
        <v>33</v>
      </c>
      <c r="E1248" s="1006" t="str">
        <f>Translations!$B$258</f>
        <v>Vai ir ievērota hierarhiskā kārtība?</v>
      </c>
      <c r="F1248" s="1006"/>
      <c r="G1248" s="1006"/>
      <c r="H1248" s="1007"/>
      <c r="I1248" s="260"/>
      <c r="J1248" s="330" t="str">
        <f>Translations!$B$259</f>
        <v xml:space="preserve"> Ja nav, kāpēc nav?</v>
      </c>
      <c r="K1248" s="926"/>
      <c r="L1248" s="927"/>
      <c r="M1248" s="927"/>
      <c r="N1248" s="941"/>
      <c r="W1248" s="258" t="b">
        <f>AND(I1248&lt;&gt;"",I1248=TRUE)</f>
        <v>0</v>
      </c>
    </row>
    <row r="1249" spans="2:23" ht="5.0999999999999996" customHeight="1" x14ac:dyDescent="0.2">
      <c r="B1249" s="244"/>
      <c r="C1249" s="318"/>
      <c r="D1249" s="319"/>
      <c r="E1249" s="549"/>
      <c r="F1249" s="549"/>
      <c r="G1249" s="549"/>
      <c r="H1249" s="549"/>
      <c r="I1249" s="549"/>
      <c r="J1249" s="549"/>
      <c r="K1249" s="549"/>
      <c r="L1249" s="549"/>
      <c r="M1249" s="549"/>
      <c r="N1249" s="550"/>
      <c r="V1249" s="254"/>
      <c r="W1249" s="253"/>
    </row>
    <row r="1250" spans="2:23" ht="12.75" customHeight="1" x14ac:dyDescent="0.2">
      <c r="B1250" s="244"/>
      <c r="C1250" s="318"/>
      <c r="D1250" s="331"/>
      <c r="E1250" s="331"/>
      <c r="F1250" s="978" t="str">
        <f>Translations!$B$264</f>
        <v>Sīkākas ziņas par jebkādām atkāpēm no hierarhijas</v>
      </c>
      <c r="G1250" s="978"/>
      <c r="H1250" s="978"/>
      <c r="I1250" s="978"/>
      <c r="J1250" s="978"/>
      <c r="K1250" s="978"/>
      <c r="L1250" s="978"/>
      <c r="M1250" s="978"/>
      <c r="N1250" s="979"/>
      <c r="V1250" s="254"/>
      <c r="W1250" s="253"/>
    </row>
    <row r="1251" spans="2:23" ht="25.5" customHeight="1" thickBot="1" x14ac:dyDescent="0.25">
      <c r="B1251" s="244"/>
      <c r="C1251" s="318"/>
      <c r="D1251" s="331"/>
      <c r="E1251" s="331"/>
      <c r="F1251" s="946"/>
      <c r="G1251" s="947"/>
      <c r="H1251" s="947"/>
      <c r="I1251" s="947"/>
      <c r="J1251" s="947"/>
      <c r="K1251" s="947"/>
      <c r="L1251" s="947"/>
      <c r="M1251" s="947"/>
      <c r="N1251" s="948"/>
      <c r="V1251" s="254"/>
      <c r="W1251" s="268" t="b">
        <f>W1248</f>
        <v>0</v>
      </c>
    </row>
    <row r="1252" spans="2:23" ht="5.0999999999999996" customHeight="1" x14ac:dyDescent="0.2">
      <c r="B1252" s="244"/>
      <c r="C1252" s="318"/>
      <c r="D1252" s="322"/>
      <c r="E1252" s="319"/>
      <c r="F1252" s="319"/>
      <c r="G1252" s="319"/>
      <c r="H1252" s="319"/>
      <c r="I1252" s="319"/>
      <c r="J1252" s="319"/>
      <c r="K1252" s="319"/>
      <c r="L1252" s="319"/>
      <c r="M1252" s="319"/>
      <c r="N1252" s="320"/>
      <c r="W1252" s="254"/>
    </row>
    <row r="1253" spans="2:23" ht="5.0999999999999996" customHeight="1" x14ac:dyDescent="0.2">
      <c r="B1253" s="244"/>
      <c r="C1253" s="315"/>
      <c r="D1253" s="328"/>
      <c r="E1253" s="316"/>
      <c r="F1253" s="316"/>
      <c r="G1253" s="316"/>
      <c r="H1253" s="316"/>
      <c r="I1253" s="316"/>
      <c r="J1253" s="316"/>
      <c r="K1253" s="316"/>
      <c r="L1253" s="316"/>
      <c r="M1253" s="316"/>
      <c r="N1253" s="317"/>
    </row>
    <row r="1254" spans="2:23" ht="12.75" customHeight="1" x14ac:dyDescent="0.2">
      <c r="B1254" s="244"/>
      <c r="C1254" s="318"/>
      <c r="D1254" s="321" t="s">
        <v>322</v>
      </c>
      <c r="E1254" s="1017" t="str">
        <f>Translations!$B$354</f>
        <v>Šajā apakšiekārtā importētais un no tās eksportētais izmērāmais siltums</v>
      </c>
      <c r="F1254" s="1017"/>
      <c r="G1254" s="1017"/>
      <c r="H1254" s="1017"/>
      <c r="I1254" s="1017"/>
      <c r="J1254" s="1017"/>
      <c r="K1254" s="1017"/>
      <c r="L1254" s="1017"/>
      <c r="M1254" s="1017"/>
      <c r="N1254" s="1018"/>
      <c r="S1254" s="254"/>
      <c r="T1254" s="254"/>
    </row>
    <row r="1255" spans="2:23" ht="12.75" customHeight="1" x14ac:dyDescent="0.2">
      <c r="B1255" s="244"/>
      <c r="C1255" s="318"/>
      <c r="D1255" s="322" t="s">
        <v>32</v>
      </c>
      <c r="E1255" s="980" t="str">
        <f>Translations!$B$357</f>
        <v>Vai šai apakšiekārtai ir relevantas izmērāma siltuma plūsmas?</v>
      </c>
      <c r="F1255" s="980"/>
      <c r="G1255" s="980"/>
      <c r="H1255" s="980"/>
      <c r="I1255" s="980"/>
      <c r="J1255" s="980"/>
      <c r="K1255" s="980"/>
      <c r="L1255" s="980"/>
      <c r="M1255" s="986"/>
      <c r="N1255" s="986"/>
    </row>
    <row r="1256" spans="2:23" ht="12.75" customHeight="1" x14ac:dyDescent="0.2">
      <c r="B1256" s="244"/>
      <c r="C1256" s="318"/>
      <c r="D1256" s="322"/>
      <c r="E1256" s="319"/>
      <c r="F1256" s="319"/>
      <c r="G1256" s="319"/>
      <c r="H1256" s="319"/>
      <c r="I1256" s="319"/>
      <c r="J1256" s="921" t="str">
        <f>IF(I1128="","",IF(AND(M1255&lt;&gt;"",M1255=FALSE),HYPERLINK(Q1256,EUconst_MsgGoOn),""))</f>
        <v/>
      </c>
      <c r="K1256" s="922"/>
      <c r="L1256" s="922"/>
      <c r="M1256" s="922"/>
      <c r="N1256" s="923"/>
      <c r="P1256" s="22" t="s">
        <v>172</v>
      </c>
      <c r="Q1256" s="371" t="str">
        <f>"#"&amp;ADDRESS(ROW(D1296),COLUMN(D1296))</f>
        <v>#$D$1296</v>
      </c>
    </row>
    <row r="1257" spans="2:23" ht="5.0999999999999996" customHeight="1" x14ac:dyDescent="0.2">
      <c r="B1257" s="244"/>
      <c r="C1257" s="318"/>
      <c r="D1257" s="322"/>
      <c r="E1257" s="322"/>
      <c r="F1257" s="322"/>
      <c r="G1257" s="322"/>
      <c r="H1257" s="322"/>
      <c r="I1257" s="322"/>
      <c r="J1257" s="322"/>
      <c r="K1257" s="322"/>
      <c r="L1257" s="322"/>
      <c r="M1257" s="322"/>
      <c r="N1257" s="329"/>
      <c r="P1257" s="22"/>
    </row>
    <row r="1258" spans="2:23" ht="12.75" customHeight="1" x14ac:dyDescent="0.2">
      <c r="B1258" s="244"/>
      <c r="C1258" s="318"/>
      <c r="D1258" s="322" t="s">
        <v>33</v>
      </c>
      <c r="E1258" s="980" t="str">
        <f>Translations!$B$249</f>
        <v>Informācija par izmantoto metodiku</v>
      </c>
      <c r="F1258" s="980"/>
      <c r="G1258" s="980"/>
      <c r="H1258" s="980"/>
      <c r="I1258" s="980"/>
      <c r="J1258" s="980"/>
      <c r="K1258" s="980"/>
      <c r="L1258" s="980"/>
      <c r="M1258" s="980"/>
      <c r="N1258" s="981"/>
    </row>
    <row r="1259" spans="2:23" ht="25.5" customHeight="1" thickBot="1" x14ac:dyDescent="0.25">
      <c r="B1259" s="244"/>
      <c r="C1259" s="318"/>
      <c r="D1259" s="319"/>
      <c r="E1259" s="319"/>
      <c r="F1259" s="319"/>
      <c r="G1259" s="319"/>
      <c r="H1259" s="319"/>
      <c r="I1259" s="982" t="str">
        <f>Translations!$B$254</f>
        <v>Datu avots</v>
      </c>
      <c r="J1259" s="982"/>
      <c r="K1259" s="982" t="str">
        <f>Translations!$B$255</f>
        <v>Cits datu avots (attiecīgā gadījumā)</v>
      </c>
      <c r="L1259" s="982"/>
      <c r="M1259" s="982" t="str">
        <f>Translations!$B$255</f>
        <v>Cits datu avots (attiecīgā gadījumā)</v>
      </c>
      <c r="N1259" s="982"/>
      <c r="W1259" s="245" t="s">
        <v>165</v>
      </c>
    </row>
    <row r="1260" spans="2:23" ht="12.75" customHeight="1" x14ac:dyDescent="0.2">
      <c r="B1260" s="244"/>
      <c r="C1260" s="318"/>
      <c r="D1260" s="322"/>
      <c r="E1260" s="324" t="s">
        <v>302</v>
      </c>
      <c r="F1260" s="967" t="str">
        <f>Translations!$B$359</f>
        <v>Importētais izmērāmais siltums</v>
      </c>
      <c r="G1260" s="967"/>
      <c r="H1260" s="968"/>
      <c r="I1260" s="958"/>
      <c r="J1260" s="959"/>
      <c r="K1260" s="953"/>
      <c r="L1260" s="957"/>
      <c r="M1260" s="953"/>
      <c r="N1260" s="954"/>
      <c r="W1260" s="251" t="b">
        <f>AND(M1255&lt;&gt;"",M1255=FALSE)</f>
        <v>0</v>
      </c>
    </row>
    <row r="1261" spans="2:23" ht="12.75" customHeight="1" x14ac:dyDescent="0.2">
      <c r="B1261" s="244"/>
      <c r="C1261" s="318"/>
      <c r="D1261" s="322"/>
      <c r="E1261" s="324" t="s">
        <v>303</v>
      </c>
      <c r="F1261" s="969" t="str">
        <f>Translations!$B$360</f>
        <v>Izmērāmais siltums no pulpas</v>
      </c>
      <c r="G1261" s="969"/>
      <c r="H1261" s="970"/>
      <c r="I1261" s="971"/>
      <c r="J1261" s="972"/>
      <c r="K1261" s="973"/>
      <c r="L1261" s="974"/>
      <c r="M1261" s="973"/>
      <c r="N1261" s="975"/>
      <c r="W1261" s="252" t="b">
        <f>W1260</f>
        <v>0</v>
      </c>
    </row>
    <row r="1262" spans="2:23" ht="12.75" customHeight="1" x14ac:dyDescent="0.2">
      <c r="B1262" s="244"/>
      <c r="C1262" s="318"/>
      <c r="D1262" s="322"/>
      <c r="E1262" s="324" t="s">
        <v>304</v>
      </c>
      <c r="F1262" s="969" t="str">
        <f>Translations!$B$361</f>
        <v>Izmērāmais siltums no slāpekļskābes</v>
      </c>
      <c r="G1262" s="969"/>
      <c r="H1262" s="970"/>
      <c r="I1262" s="971"/>
      <c r="J1262" s="972"/>
      <c r="K1262" s="973"/>
      <c r="L1262" s="974"/>
      <c r="M1262" s="973"/>
      <c r="N1262" s="975"/>
      <c r="W1262" s="252" t="b">
        <f>W1261</f>
        <v>0</v>
      </c>
    </row>
    <row r="1263" spans="2:23" ht="12.75" customHeight="1" x14ac:dyDescent="0.2">
      <c r="B1263" s="244"/>
      <c r="C1263" s="318"/>
      <c r="D1263" s="322"/>
      <c r="E1263" s="324" t="s">
        <v>305</v>
      </c>
      <c r="F1263" s="976" t="str">
        <f>Translations!$B$362</f>
        <v>Eksportētais izmērāmais siltums</v>
      </c>
      <c r="G1263" s="976"/>
      <c r="H1263" s="977"/>
      <c r="I1263" s="934"/>
      <c r="J1263" s="935"/>
      <c r="K1263" s="936"/>
      <c r="L1263" s="937"/>
      <c r="M1263" s="936"/>
      <c r="N1263" s="938"/>
      <c r="W1263" s="252" t="b">
        <f>W1262</f>
        <v>0</v>
      </c>
    </row>
    <row r="1264" spans="2:23" ht="12.75" customHeight="1" x14ac:dyDescent="0.2">
      <c r="B1264" s="244"/>
      <c r="C1264" s="318"/>
      <c r="D1264" s="322"/>
      <c r="E1264" s="324" t="s">
        <v>306</v>
      </c>
      <c r="F1264" s="984" t="str">
        <f>Translations!$B$274</f>
        <v>Neto izmērāmā siltuma plūsmas</v>
      </c>
      <c r="G1264" s="984"/>
      <c r="H1264" s="985"/>
      <c r="I1264" s="926"/>
      <c r="J1264" s="927"/>
      <c r="K1264" s="928"/>
      <c r="L1264" s="929"/>
      <c r="M1264" s="928"/>
      <c r="N1264" s="945"/>
      <c r="W1264" s="252" t="b">
        <f>W1263</f>
        <v>0</v>
      </c>
    </row>
    <row r="1265" spans="1:23" ht="5.0999999999999996" customHeight="1" x14ac:dyDescent="0.2">
      <c r="B1265" s="244"/>
      <c r="C1265" s="318"/>
      <c r="D1265" s="322"/>
      <c r="E1265" s="319"/>
      <c r="F1265" s="319"/>
      <c r="G1265" s="319"/>
      <c r="H1265" s="319"/>
      <c r="I1265" s="319"/>
      <c r="J1265" s="319"/>
      <c r="K1265" s="319"/>
      <c r="L1265" s="319"/>
      <c r="M1265" s="319"/>
      <c r="N1265" s="320"/>
      <c r="W1265" s="253"/>
    </row>
    <row r="1266" spans="1:23" ht="12.75" customHeight="1" x14ac:dyDescent="0.2">
      <c r="B1266" s="244"/>
      <c r="C1266" s="318"/>
      <c r="D1266" s="322"/>
      <c r="E1266" s="324" t="s">
        <v>306</v>
      </c>
      <c r="F1266" s="978" t="str">
        <f>Translations!$B$257</f>
        <v>Izmantotās metodikas apraksts</v>
      </c>
      <c r="G1266" s="978"/>
      <c r="H1266" s="978"/>
      <c r="I1266" s="978"/>
      <c r="J1266" s="978"/>
      <c r="K1266" s="978"/>
      <c r="L1266" s="978"/>
      <c r="M1266" s="978"/>
      <c r="N1266" s="979"/>
      <c r="W1266" s="253"/>
    </row>
    <row r="1267" spans="1:23" ht="5.0999999999999996" customHeight="1" x14ac:dyDescent="0.2">
      <c r="B1267" s="244"/>
      <c r="C1267" s="318"/>
      <c r="D1267" s="319"/>
      <c r="E1267" s="323"/>
      <c r="F1267" s="213"/>
      <c r="G1267" s="553"/>
      <c r="H1267" s="553"/>
      <c r="I1267" s="553"/>
      <c r="J1267" s="553"/>
      <c r="K1267" s="553"/>
      <c r="L1267" s="553"/>
      <c r="M1267" s="553"/>
      <c r="N1267" s="554"/>
      <c r="W1267" s="253"/>
    </row>
    <row r="1268" spans="1:23" ht="12.75" customHeight="1" x14ac:dyDescent="0.2">
      <c r="B1268" s="244"/>
      <c r="C1268" s="318"/>
      <c r="D1268" s="322"/>
      <c r="E1268" s="324"/>
      <c r="F1268" s="987" t="str">
        <f>IF(I1128&lt;&gt;"",HYPERLINK("#" &amp; Q1268,EUConst_MsgDescription),"")</f>
        <v/>
      </c>
      <c r="G1268" s="961"/>
      <c r="H1268" s="961"/>
      <c r="I1268" s="961"/>
      <c r="J1268" s="961"/>
      <c r="K1268" s="961"/>
      <c r="L1268" s="961"/>
      <c r="M1268" s="961"/>
      <c r="N1268" s="962"/>
      <c r="P1268" s="22" t="s">
        <v>172</v>
      </c>
      <c r="Q1268" s="371" t="str">
        <f>"#"&amp;ADDRESS(ROW($C$10),COLUMN($C$10))</f>
        <v>#$C$10</v>
      </c>
      <c r="W1268" s="253"/>
    </row>
    <row r="1269" spans="1:23" ht="5.0999999999999996" customHeight="1" x14ac:dyDescent="0.2">
      <c r="C1269" s="318"/>
      <c r="D1269" s="322"/>
      <c r="E1269" s="325"/>
      <c r="F1269" s="988"/>
      <c r="G1269" s="988"/>
      <c r="H1269" s="988"/>
      <c r="I1269" s="988"/>
      <c r="J1269" s="988"/>
      <c r="K1269" s="988"/>
      <c r="L1269" s="988"/>
      <c r="M1269" s="988"/>
      <c r="N1269" s="989"/>
      <c r="W1269" s="253"/>
    </row>
    <row r="1270" spans="1:23" s="249" customFormat="1" ht="50.1" customHeight="1" x14ac:dyDescent="0.2">
      <c r="A1270" s="254"/>
      <c r="B1270" s="12"/>
      <c r="C1270" s="318"/>
      <c r="D1270" s="325"/>
      <c r="E1270" s="325"/>
      <c r="F1270" s="946"/>
      <c r="G1270" s="947"/>
      <c r="H1270" s="947"/>
      <c r="I1270" s="947"/>
      <c r="J1270" s="947"/>
      <c r="K1270" s="947"/>
      <c r="L1270" s="947"/>
      <c r="M1270" s="947"/>
      <c r="N1270" s="948"/>
      <c r="O1270" s="36"/>
      <c r="P1270" s="254"/>
      <c r="Q1270" s="254"/>
      <c r="R1270" s="254"/>
      <c r="S1270" s="245"/>
      <c r="T1270" s="245"/>
      <c r="U1270" s="254"/>
      <c r="V1270" s="254"/>
      <c r="W1270" s="255" t="b">
        <f>W1264</f>
        <v>0</v>
      </c>
    </row>
    <row r="1271" spans="1:23" ht="5.0999999999999996" customHeight="1" x14ac:dyDescent="0.2">
      <c r="C1271" s="318"/>
      <c r="D1271" s="322"/>
      <c r="E1271" s="319"/>
      <c r="F1271" s="319"/>
      <c r="G1271" s="319"/>
      <c r="H1271" s="319"/>
      <c r="I1271" s="319"/>
      <c r="J1271" s="319"/>
      <c r="K1271" s="319"/>
      <c r="L1271" s="319"/>
      <c r="M1271" s="319"/>
      <c r="N1271" s="320"/>
      <c r="W1271" s="253"/>
    </row>
    <row r="1272" spans="1:23" ht="12.75" customHeight="1" x14ac:dyDescent="0.2">
      <c r="C1272" s="318"/>
      <c r="D1272" s="322"/>
      <c r="E1272" s="324"/>
      <c r="F1272" s="990" t="str">
        <f>Translations!$B$210</f>
        <v>Atsauce uz ārējām datnēm (attiecīgā gadījumā)</v>
      </c>
      <c r="G1272" s="990"/>
      <c r="H1272" s="990"/>
      <c r="I1272" s="990"/>
      <c r="J1272" s="990"/>
      <c r="K1272" s="900"/>
      <c r="L1272" s="900"/>
      <c r="M1272" s="900"/>
      <c r="N1272" s="900"/>
      <c r="W1272" s="255" t="b">
        <f>W1270</f>
        <v>0</v>
      </c>
    </row>
    <row r="1273" spans="1:23" ht="5.0999999999999996" customHeight="1" x14ac:dyDescent="0.2">
      <c r="C1273" s="318"/>
      <c r="D1273" s="322"/>
      <c r="E1273" s="319"/>
      <c r="F1273" s="319"/>
      <c r="G1273" s="319"/>
      <c r="H1273" s="319"/>
      <c r="I1273" s="319"/>
      <c r="J1273" s="319"/>
      <c r="K1273" s="319"/>
      <c r="L1273" s="319"/>
      <c r="M1273" s="319"/>
      <c r="N1273" s="320"/>
      <c r="V1273" s="254"/>
      <c r="W1273" s="253"/>
    </row>
    <row r="1274" spans="1:23" ht="12.75" customHeight="1" x14ac:dyDescent="0.2">
      <c r="C1274" s="318"/>
      <c r="D1274" s="322" t="s">
        <v>34</v>
      </c>
      <c r="E1274" s="1006" t="str">
        <f>Translations!$B$258</f>
        <v>Vai ir ievērota hierarhiskā kārtība?</v>
      </c>
      <c r="F1274" s="1006"/>
      <c r="G1274" s="1006"/>
      <c r="H1274" s="1007"/>
      <c r="I1274" s="260"/>
      <c r="J1274" s="330" t="str">
        <f>Translations!$B$259</f>
        <v xml:space="preserve"> Ja nav, kāpēc nav?</v>
      </c>
      <c r="K1274" s="926"/>
      <c r="L1274" s="927"/>
      <c r="M1274" s="927"/>
      <c r="N1274" s="941"/>
      <c r="V1274" s="257" t="b">
        <f>W1272</f>
        <v>0</v>
      </c>
      <c r="W1274" s="258" t="b">
        <f>OR(W1270,AND(I1274&lt;&gt;"",I1274=TRUE))</f>
        <v>0</v>
      </c>
    </row>
    <row r="1275" spans="1:23" ht="5.0999999999999996" customHeight="1" x14ac:dyDescent="0.2">
      <c r="C1275" s="318"/>
      <c r="D1275" s="319"/>
      <c r="E1275" s="549"/>
      <c r="F1275" s="549"/>
      <c r="G1275" s="549"/>
      <c r="H1275" s="549"/>
      <c r="I1275" s="549"/>
      <c r="J1275" s="549"/>
      <c r="K1275" s="549"/>
      <c r="L1275" s="549"/>
      <c r="M1275" s="549"/>
      <c r="N1275" s="550"/>
      <c r="V1275" s="254"/>
      <c r="W1275" s="253"/>
    </row>
    <row r="1276" spans="1:23" ht="12.75" customHeight="1" x14ac:dyDescent="0.2">
      <c r="C1276" s="318"/>
      <c r="D1276" s="331"/>
      <c r="E1276" s="331"/>
      <c r="F1276" s="978" t="str">
        <f>Translations!$B$264</f>
        <v>Sīkākas ziņas par jebkādām atkāpēm no hierarhijas</v>
      </c>
      <c r="G1276" s="978"/>
      <c r="H1276" s="978"/>
      <c r="I1276" s="978"/>
      <c r="J1276" s="978"/>
      <c r="K1276" s="978"/>
      <c r="L1276" s="978"/>
      <c r="M1276" s="978"/>
      <c r="N1276" s="979"/>
      <c r="V1276" s="254"/>
      <c r="W1276" s="253"/>
    </row>
    <row r="1277" spans="1:23" ht="25.5" customHeight="1" x14ac:dyDescent="0.2">
      <c r="C1277" s="318"/>
      <c r="D1277" s="331"/>
      <c r="E1277" s="331"/>
      <c r="F1277" s="946"/>
      <c r="G1277" s="947"/>
      <c r="H1277" s="947"/>
      <c r="I1277" s="947"/>
      <c r="J1277" s="947"/>
      <c r="K1277" s="947"/>
      <c r="L1277" s="947"/>
      <c r="M1277" s="947"/>
      <c r="N1277" s="948"/>
      <c r="V1277" s="254"/>
      <c r="W1277" s="255" t="b">
        <f>W1274</f>
        <v>0</v>
      </c>
    </row>
    <row r="1278" spans="1:23" ht="5.0999999999999996" customHeight="1" x14ac:dyDescent="0.2">
      <c r="C1278" s="318"/>
      <c r="D1278" s="319"/>
      <c r="E1278" s="549"/>
      <c r="F1278" s="549"/>
      <c r="G1278" s="549"/>
      <c r="H1278" s="549"/>
      <c r="I1278" s="549"/>
      <c r="J1278" s="549"/>
      <c r="K1278" s="549"/>
      <c r="L1278" s="549"/>
      <c r="M1278" s="549"/>
      <c r="N1278" s="550"/>
      <c r="V1278" s="254"/>
      <c r="W1278" s="253"/>
    </row>
    <row r="1279" spans="1:23" ht="12.75" customHeight="1" x14ac:dyDescent="0.2">
      <c r="C1279" s="318"/>
      <c r="D1279" s="322" t="s">
        <v>35</v>
      </c>
      <c r="E1279" s="980" t="str">
        <f>Translations!$B$363</f>
        <v>Relevanto attiecināmo emisijas faktoru noteikšanas metodikas apraksts saskaņā ar FAR VII pielikuma 10.1.2. un 10.1.3. iedaļu.</v>
      </c>
      <c r="F1279" s="980"/>
      <c r="G1279" s="980"/>
      <c r="H1279" s="980"/>
      <c r="I1279" s="980"/>
      <c r="J1279" s="980"/>
      <c r="K1279" s="980"/>
      <c r="L1279" s="980"/>
      <c r="M1279" s="980"/>
      <c r="N1279" s="981"/>
      <c r="V1279" s="254"/>
      <c r="W1279" s="253"/>
    </row>
    <row r="1280" spans="1:23" ht="5.0999999999999996" customHeight="1" x14ac:dyDescent="0.2">
      <c r="C1280" s="318"/>
      <c r="D1280" s="319"/>
      <c r="E1280" s="323"/>
      <c r="F1280" s="213"/>
      <c r="G1280" s="553"/>
      <c r="H1280" s="553"/>
      <c r="I1280" s="553"/>
      <c r="J1280" s="553"/>
      <c r="K1280" s="553"/>
      <c r="L1280" s="553"/>
      <c r="M1280" s="553"/>
      <c r="N1280" s="554"/>
      <c r="W1280" s="253"/>
    </row>
    <row r="1281" spans="1:23" ht="12.75" customHeight="1" x14ac:dyDescent="0.2">
      <c r="C1281" s="318"/>
      <c r="D1281" s="322"/>
      <c r="E1281" s="324"/>
      <c r="F1281" s="987" t="str">
        <f>IF(I1128&lt;&gt;"",HYPERLINK("#" &amp; Q1281,EUConst_MsgDescription),"")</f>
        <v/>
      </c>
      <c r="G1281" s="961"/>
      <c r="H1281" s="961"/>
      <c r="I1281" s="961"/>
      <c r="J1281" s="961"/>
      <c r="K1281" s="961"/>
      <c r="L1281" s="961"/>
      <c r="M1281" s="961"/>
      <c r="N1281" s="962"/>
      <c r="P1281" s="22" t="s">
        <v>172</v>
      </c>
      <c r="Q1281" s="371" t="str">
        <f>"#"&amp;ADDRESS(ROW($C$10),COLUMN($C$10))</f>
        <v>#$C$10</v>
      </c>
      <c r="W1281" s="253"/>
    </row>
    <row r="1282" spans="1:23" ht="5.0999999999999996" customHeight="1" x14ac:dyDescent="0.2">
      <c r="C1282" s="318"/>
      <c r="D1282" s="322"/>
      <c r="E1282" s="325"/>
      <c r="F1282" s="988"/>
      <c r="G1282" s="988"/>
      <c r="H1282" s="988"/>
      <c r="I1282" s="988"/>
      <c r="J1282" s="988"/>
      <c r="K1282" s="988"/>
      <c r="L1282" s="988"/>
      <c r="M1282" s="988"/>
      <c r="N1282" s="989"/>
      <c r="W1282" s="253"/>
    </row>
    <row r="1283" spans="1:23" s="249" customFormat="1" ht="50.1" customHeight="1" x14ac:dyDescent="0.2">
      <c r="A1283" s="254"/>
      <c r="B1283" s="12"/>
      <c r="C1283" s="318"/>
      <c r="D1283" s="331"/>
      <c r="E1283" s="332"/>
      <c r="F1283" s="946"/>
      <c r="G1283" s="947"/>
      <c r="H1283" s="947"/>
      <c r="I1283" s="947"/>
      <c r="J1283" s="947"/>
      <c r="K1283" s="947"/>
      <c r="L1283" s="947"/>
      <c r="M1283" s="947"/>
      <c r="N1283" s="948"/>
      <c r="O1283" s="36"/>
      <c r="P1283" s="269"/>
      <c r="Q1283" s="245"/>
      <c r="R1283" s="254"/>
      <c r="S1283" s="245"/>
      <c r="T1283" s="245"/>
      <c r="U1283" s="254"/>
      <c r="V1283" s="254"/>
      <c r="W1283" s="255" t="b">
        <f>W1272</f>
        <v>0</v>
      </c>
    </row>
    <row r="1284" spans="1:23" ht="5.0999999999999996" customHeight="1" x14ac:dyDescent="0.2">
      <c r="C1284" s="318"/>
      <c r="D1284" s="322"/>
      <c r="E1284" s="319"/>
      <c r="F1284" s="319"/>
      <c r="G1284" s="319"/>
      <c r="H1284" s="319"/>
      <c r="I1284" s="319"/>
      <c r="J1284" s="319"/>
      <c r="K1284" s="319"/>
      <c r="L1284" s="319"/>
      <c r="M1284" s="319"/>
      <c r="N1284" s="320"/>
      <c r="W1284" s="253"/>
    </row>
    <row r="1285" spans="1:23" ht="12.75" customHeight="1" x14ac:dyDescent="0.2">
      <c r="C1285" s="318"/>
      <c r="D1285" s="322"/>
      <c r="E1285" s="324"/>
      <c r="F1285" s="990" t="str">
        <f>Translations!$B$210</f>
        <v>Atsauce uz ārējām datnēm (attiecīgā gadījumā)</v>
      </c>
      <c r="G1285" s="990"/>
      <c r="H1285" s="990"/>
      <c r="I1285" s="990"/>
      <c r="J1285" s="990"/>
      <c r="K1285" s="900"/>
      <c r="L1285" s="900"/>
      <c r="M1285" s="900"/>
      <c r="N1285" s="900"/>
      <c r="W1285" s="255" t="b">
        <f>W1283</f>
        <v>0</v>
      </c>
    </row>
    <row r="1286" spans="1:23" ht="5.0999999999999996" customHeight="1" x14ac:dyDescent="0.2">
      <c r="C1286" s="318"/>
      <c r="D1286" s="319"/>
      <c r="E1286" s="549"/>
      <c r="F1286" s="549"/>
      <c r="G1286" s="549"/>
      <c r="H1286" s="549"/>
      <c r="I1286" s="549"/>
      <c r="J1286" s="549"/>
      <c r="K1286" s="549"/>
      <c r="L1286" s="549"/>
      <c r="M1286" s="549"/>
      <c r="N1286" s="550"/>
      <c r="R1286" s="254"/>
      <c r="V1286" s="254"/>
      <c r="W1286" s="253"/>
    </row>
    <row r="1287" spans="1:23" ht="12.75" customHeight="1" x14ac:dyDescent="0.2">
      <c r="C1287" s="318"/>
      <c r="D1287" s="322" t="s">
        <v>36</v>
      </c>
      <c r="E1287" s="980" t="str">
        <f>Translations!$B$366</f>
        <v>Vai ir relevantas no pulpu ražojošām apakšiekārtām importētas izmērāma siltuma plūsmas?</v>
      </c>
      <c r="F1287" s="980"/>
      <c r="G1287" s="980"/>
      <c r="H1287" s="980"/>
      <c r="I1287" s="980"/>
      <c r="J1287" s="980"/>
      <c r="K1287" s="980"/>
      <c r="L1287" s="980"/>
      <c r="M1287" s="986"/>
      <c r="N1287" s="986"/>
      <c r="R1287" s="254"/>
      <c r="V1287" s="254"/>
      <c r="W1287" s="255" t="b">
        <f>W1285</f>
        <v>0</v>
      </c>
    </row>
    <row r="1288" spans="1:23" ht="5.0999999999999996" customHeight="1" x14ac:dyDescent="0.2">
      <c r="C1288" s="318"/>
      <c r="D1288" s="319"/>
      <c r="E1288" s="549"/>
      <c r="F1288" s="549"/>
      <c r="G1288" s="549"/>
      <c r="H1288" s="549"/>
      <c r="I1288" s="549"/>
      <c r="J1288" s="549"/>
      <c r="K1288" s="549"/>
      <c r="L1288" s="549"/>
      <c r="M1288" s="549"/>
      <c r="N1288" s="550"/>
      <c r="R1288" s="254"/>
      <c r="V1288" s="254"/>
      <c r="W1288" s="253"/>
    </row>
    <row r="1289" spans="1:23" ht="12.75" customHeight="1" x14ac:dyDescent="0.2">
      <c r="C1289" s="318"/>
      <c r="D1289" s="319"/>
      <c r="E1289" s="319"/>
      <c r="F1289" s="978" t="str">
        <f>Translations!$B$257</f>
        <v>Izmantotās metodikas apraksts</v>
      </c>
      <c r="G1289" s="978"/>
      <c r="H1289" s="978"/>
      <c r="I1289" s="978"/>
      <c r="J1289" s="978"/>
      <c r="K1289" s="978"/>
      <c r="L1289" s="978"/>
      <c r="M1289" s="978"/>
      <c r="N1289" s="979"/>
      <c r="R1289" s="254"/>
      <c r="V1289" s="254"/>
      <c r="W1289" s="253"/>
    </row>
    <row r="1290" spans="1:23" ht="5.0999999999999996" customHeight="1" x14ac:dyDescent="0.2">
      <c r="C1290" s="318"/>
      <c r="D1290" s="319"/>
      <c r="E1290" s="549"/>
      <c r="F1290" s="549"/>
      <c r="G1290" s="549"/>
      <c r="H1290" s="549"/>
      <c r="I1290" s="549"/>
      <c r="J1290" s="549"/>
      <c r="K1290" s="549"/>
      <c r="L1290" s="549"/>
      <c r="M1290" s="549"/>
      <c r="N1290" s="550"/>
      <c r="R1290" s="254"/>
      <c r="V1290" s="254"/>
      <c r="W1290" s="253"/>
    </row>
    <row r="1291" spans="1:23" ht="12.75" customHeight="1" x14ac:dyDescent="0.2">
      <c r="C1291" s="318"/>
      <c r="D1291" s="322"/>
      <c r="E1291" s="324"/>
      <c r="F1291" s="987" t="str">
        <f>IF(I1128&lt;&gt;"",HYPERLINK("#" &amp; Q1291,EUConst_MsgDescription),"")</f>
        <v/>
      </c>
      <c r="G1291" s="961"/>
      <c r="H1291" s="961"/>
      <c r="I1291" s="961"/>
      <c r="J1291" s="961"/>
      <c r="K1291" s="961"/>
      <c r="L1291" s="961"/>
      <c r="M1291" s="961"/>
      <c r="N1291" s="962"/>
      <c r="P1291" s="22" t="s">
        <v>172</v>
      </c>
      <c r="Q1291" s="371" t="str">
        <f>"#"&amp;ADDRESS(ROW($C$10),COLUMN($C$10))</f>
        <v>#$C$10</v>
      </c>
      <c r="W1291" s="253"/>
    </row>
    <row r="1292" spans="1:23" ht="5.0999999999999996" customHeight="1" x14ac:dyDescent="0.2">
      <c r="C1292" s="318"/>
      <c r="D1292" s="322"/>
      <c r="E1292" s="325"/>
      <c r="F1292" s="988"/>
      <c r="G1292" s="988"/>
      <c r="H1292" s="988"/>
      <c r="I1292" s="988"/>
      <c r="J1292" s="988"/>
      <c r="K1292" s="988"/>
      <c r="L1292" s="988"/>
      <c r="M1292" s="988"/>
      <c r="N1292" s="989"/>
      <c r="W1292" s="253"/>
    </row>
    <row r="1293" spans="1:23" ht="50.1" customHeight="1" thickBot="1" x14ac:dyDescent="0.25">
      <c r="C1293" s="318"/>
      <c r="D1293" s="319"/>
      <c r="E1293" s="319"/>
      <c r="F1293" s="946"/>
      <c r="G1293" s="947"/>
      <c r="H1293" s="947"/>
      <c r="I1293" s="947"/>
      <c r="J1293" s="947"/>
      <c r="K1293" s="947"/>
      <c r="L1293" s="947"/>
      <c r="M1293" s="947"/>
      <c r="N1293" s="948"/>
      <c r="R1293" s="254"/>
      <c r="V1293" s="254"/>
      <c r="W1293" s="270" t="b">
        <f>OR(W1287,AND(M1287&lt;&gt;"",M1287=FALSE))</f>
        <v>0</v>
      </c>
    </row>
    <row r="1294" spans="1:23" ht="5.0999999999999996" customHeight="1" x14ac:dyDescent="0.2">
      <c r="C1294" s="318"/>
      <c r="D1294" s="322"/>
      <c r="E1294" s="319"/>
      <c r="F1294" s="319"/>
      <c r="G1294" s="319"/>
      <c r="H1294" s="319"/>
      <c r="I1294" s="319"/>
      <c r="J1294" s="319"/>
      <c r="K1294" s="319"/>
      <c r="L1294" s="319"/>
      <c r="M1294" s="319"/>
      <c r="N1294" s="320"/>
    </row>
    <row r="1295" spans="1:23" ht="5.0999999999999996" customHeight="1" x14ac:dyDescent="0.2">
      <c r="B1295" s="244"/>
      <c r="C1295" s="315"/>
      <c r="D1295" s="328"/>
      <c r="E1295" s="316"/>
      <c r="F1295" s="316"/>
      <c r="G1295" s="316"/>
      <c r="H1295" s="316"/>
      <c r="I1295" s="316"/>
      <c r="J1295" s="316"/>
      <c r="K1295" s="316"/>
      <c r="L1295" s="316"/>
      <c r="M1295" s="316"/>
      <c r="N1295" s="317"/>
    </row>
    <row r="1296" spans="1:23" ht="12.75" customHeight="1" x14ac:dyDescent="0.2">
      <c r="B1296" s="244"/>
      <c r="C1296" s="318"/>
      <c r="D1296" s="321" t="s">
        <v>323</v>
      </c>
      <c r="E1296" s="1017" t="str">
        <f>Translations!$B$367</f>
        <v>Šīs apakšiekārtas atlikumgāzu bilance</v>
      </c>
      <c r="F1296" s="1017"/>
      <c r="G1296" s="1017"/>
      <c r="H1296" s="1017"/>
      <c r="I1296" s="1017"/>
      <c r="J1296" s="1017"/>
      <c r="K1296" s="1017"/>
      <c r="L1296" s="1017"/>
      <c r="M1296" s="1017"/>
      <c r="N1296" s="1018"/>
    </row>
    <row r="1297" spans="2:23" ht="12.75" customHeight="1" x14ac:dyDescent="0.2">
      <c r="B1297" s="244"/>
      <c r="C1297" s="318"/>
      <c r="D1297" s="322" t="s">
        <v>32</v>
      </c>
      <c r="E1297" s="980" t="str">
        <f>Translations!$B$370</f>
        <v>Vai atlikumgāzes ir šai apakšiekārtai relevantas?</v>
      </c>
      <c r="F1297" s="980"/>
      <c r="G1297" s="980"/>
      <c r="H1297" s="980"/>
      <c r="I1297" s="980"/>
      <c r="J1297" s="980"/>
      <c r="K1297" s="980"/>
      <c r="L1297" s="980"/>
      <c r="M1297" s="986"/>
      <c r="N1297" s="986"/>
    </row>
    <row r="1298" spans="2:23" ht="12.75" customHeight="1" x14ac:dyDescent="0.2">
      <c r="B1298" s="244"/>
      <c r="C1298" s="318"/>
      <c r="D1298" s="322"/>
      <c r="E1298" s="319"/>
      <c r="F1298" s="319"/>
      <c r="G1298" s="319"/>
      <c r="H1298" s="319"/>
      <c r="I1298" s="319"/>
      <c r="J1298" s="921" t="str">
        <f>IF(I1128="","",IF(AND(M1297&lt;&gt;"",M1297=FALSE),HYPERLINK(Q1298,EUconst_MsgGoOn),""))</f>
        <v/>
      </c>
      <c r="K1298" s="922"/>
      <c r="L1298" s="922"/>
      <c r="M1298" s="922"/>
      <c r="N1298" s="923"/>
      <c r="P1298" s="22" t="s">
        <v>172</v>
      </c>
      <c r="Q1298" s="371" t="str">
        <f>"#JUMP_F"&amp;P1128+1</f>
        <v>#JUMP_F2</v>
      </c>
    </row>
    <row r="1299" spans="2:23" ht="5.0999999999999996" customHeight="1" x14ac:dyDescent="0.2">
      <c r="B1299" s="244"/>
      <c r="C1299" s="318"/>
      <c r="D1299" s="322"/>
      <c r="E1299" s="319"/>
      <c r="F1299" s="319"/>
      <c r="G1299" s="319"/>
      <c r="H1299" s="319"/>
      <c r="I1299" s="319"/>
      <c r="J1299" s="319"/>
      <c r="K1299" s="319"/>
      <c r="L1299" s="319"/>
      <c r="M1299" s="319"/>
      <c r="N1299" s="320"/>
    </row>
    <row r="1300" spans="2:23" ht="12.75" customHeight="1" x14ac:dyDescent="0.2">
      <c r="B1300" s="244"/>
      <c r="C1300" s="318"/>
      <c r="D1300" s="322" t="s">
        <v>33</v>
      </c>
      <c r="E1300" s="980" t="str">
        <f>Translations!$B$249</f>
        <v>Informācija par izmantoto metodiku</v>
      </c>
      <c r="F1300" s="980"/>
      <c r="G1300" s="980"/>
      <c r="H1300" s="980"/>
      <c r="I1300" s="980"/>
      <c r="J1300" s="980"/>
      <c r="K1300" s="980"/>
      <c r="L1300" s="980"/>
      <c r="M1300" s="980"/>
      <c r="N1300" s="981"/>
    </row>
    <row r="1301" spans="2:23" ht="25.5" customHeight="1" thickBot="1" x14ac:dyDescent="0.25">
      <c r="B1301" s="244"/>
      <c r="C1301" s="318"/>
      <c r="D1301" s="319"/>
      <c r="E1301" s="319"/>
      <c r="F1301" s="336"/>
      <c r="G1301" s="319"/>
      <c r="H1301" s="319"/>
      <c r="I1301" s="982" t="str">
        <f>Translations!$B$254</f>
        <v>Datu avots</v>
      </c>
      <c r="J1301" s="982"/>
      <c r="K1301" s="982" t="str">
        <f>Translations!$B$255</f>
        <v>Cits datu avots (attiecīgā gadījumā)</v>
      </c>
      <c r="L1301" s="982"/>
      <c r="M1301" s="982" t="str">
        <f>Translations!$B$255</f>
        <v>Cits datu avots (attiecīgā gadījumā)</v>
      </c>
      <c r="N1301" s="982"/>
      <c r="W1301" s="245" t="s">
        <v>165</v>
      </c>
    </row>
    <row r="1302" spans="2:23" ht="12.75" customHeight="1" x14ac:dyDescent="0.2">
      <c r="B1302" s="244"/>
      <c r="C1302" s="318"/>
      <c r="D1302" s="322"/>
      <c r="E1302" s="324" t="s">
        <v>302</v>
      </c>
      <c r="F1302" s="967" t="str">
        <f>Translations!$B$374</f>
        <v>Radušās atlikumgāzes</v>
      </c>
      <c r="G1302" s="967"/>
      <c r="H1302" s="968"/>
      <c r="I1302" s="958"/>
      <c r="J1302" s="959"/>
      <c r="K1302" s="953"/>
      <c r="L1302" s="957"/>
      <c r="M1302" s="953"/>
      <c r="N1302" s="954"/>
      <c r="W1302" s="251" t="b">
        <f>AND(M1297&lt;&gt;"",M1297=FALSE)</f>
        <v>0</v>
      </c>
    </row>
    <row r="1303" spans="2:23" ht="12.75" customHeight="1" x14ac:dyDescent="0.2">
      <c r="B1303" s="244"/>
      <c r="C1303" s="318"/>
      <c r="D1303" s="322"/>
      <c r="E1303" s="324" t="s">
        <v>303</v>
      </c>
      <c r="F1303" s="969" t="str">
        <f>Translations!$B$256</f>
        <v>Enerģētiskais saturs</v>
      </c>
      <c r="G1303" s="969"/>
      <c r="H1303" s="970"/>
      <c r="I1303" s="971"/>
      <c r="J1303" s="972"/>
      <c r="K1303" s="973"/>
      <c r="L1303" s="974"/>
      <c r="M1303" s="973"/>
      <c r="N1303" s="975"/>
      <c r="W1303" s="252" t="b">
        <f>W1302</f>
        <v>0</v>
      </c>
    </row>
    <row r="1304" spans="2:23" ht="12.75" customHeight="1" x14ac:dyDescent="0.2">
      <c r="B1304" s="244"/>
      <c r="C1304" s="318"/>
      <c r="D1304" s="322"/>
      <c r="E1304" s="324" t="s">
        <v>304</v>
      </c>
      <c r="F1304" s="976" t="str">
        <f>Translations!$B$375</f>
        <v>Emisijas faktors</v>
      </c>
      <c r="G1304" s="976"/>
      <c r="H1304" s="977"/>
      <c r="I1304" s="934"/>
      <c r="J1304" s="935"/>
      <c r="K1304" s="936"/>
      <c r="L1304" s="937"/>
      <c r="M1304" s="936"/>
      <c r="N1304" s="938"/>
      <c r="W1304" s="252" t="b">
        <f>W1303</f>
        <v>0</v>
      </c>
    </row>
    <row r="1305" spans="2:23" ht="12.75" customHeight="1" x14ac:dyDescent="0.2">
      <c r="B1305" s="244"/>
      <c r="C1305" s="318"/>
      <c r="D1305" s="322"/>
      <c r="E1305" s="324" t="s">
        <v>305</v>
      </c>
      <c r="F1305" s="967" t="str">
        <f>Translations!$B$376</f>
        <v>Patērētās atlikumgāzes</v>
      </c>
      <c r="G1305" s="967"/>
      <c r="H1305" s="968"/>
      <c r="I1305" s="958"/>
      <c r="J1305" s="959"/>
      <c r="K1305" s="953"/>
      <c r="L1305" s="957"/>
      <c r="M1305" s="953"/>
      <c r="N1305" s="954"/>
      <c r="W1305" s="252" t="b">
        <f t="shared" ref="W1305:W1316" si="5">W1304</f>
        <v>0</v>
      </c>
    </row>
    <row r="1306" spans="2:23" ht="12.75" customHeight="1" x14ac:dyDescent="0.2">
      <c r="B1306" s="244"/>
      <c r="C1306" s="318"/>
      <c r="D1306" s="322"/>
      <c r="E1306" s="324" t="s">
        <v>306</v>
      </c>
      <c r="F1306" s="969" t="str">
        <f>Translations!$B$256</f>
        <v>Enerģētiskais saturs</v>
      </c>
      <c r="G1306" s="969"/>
      <c r="H1306" s="970"/>
      <c r="I1306" s="971"/>
      <c r="J1306" s="972"/>
      <c r="K1306" s="973"/>
      <c r="L1306" s="974"/>
      <c r="M1306" s="973"/>
      <c r="N1306" s="975"/>
      <c r="W1306" s="252" t="b">
        <f t="shared" si="5"/>
        <v>0</v>
      </c>
    </row>
    <row r="1307" spans="2:23" ht="12.75" customHeight="1" x14ac:dyDescent="0.2">
      <c r="B1307" s="244"/>
      <c r="C1307" s="318"/>
      <c r="D1307" s="322"/>
      <c r="E1307" s="324" t="s">
        <v>307</v>
      </c>
      <c r="F1307" s="976" t="str">
        <f>Translations!$B$375</f>
        <v>Emisijas faktors</v>
      </c>
      <c r="G1307" s="976"/>
      <c r="H1307" s="977"/>
      <c r="I1307" s="934"/>
      <c r="J1307" s="935"/>
      <c r="K1307" s="936"/>
      <c r="L1307" s="937"/>
      <c r="M1307" s="936"/>
      <c r="N1307" s="938"/>
      <c r="W1307" s="252" t="b">
        <f t="shared" si="5"/>
        <v>0</v>
      </c>
    </row>
    <row r="1308" spans="2:23" ht="12.75" customHeight="1" x14ac:dyDescent="0.2">
      <c r="B1308" s="244"/>
      <c r="C1308" s="318"/>
      <c r="D1308" s="322"/>
      <c r="E1308" s="324" t="s">
        <v>308</v>
      </c>
      <c r="F1308" s="967" t="str">
        <f>Translations!$B$377</f>
        <v>Lāpā sadedzinātās atlikumgāzes (ne drošības apsvērumu dēļ)</v>
      </c>
      <c r="G1308" s="967"/>
      <c r="H1308" s="968"/>
      <c r="I1308" s="958"/>
      <c r="J1308" s="959"/>
      <c r="K1308" s="953"/>
      <c r="L1308" s="957"/>
      <c r="M1308" s="953"/>
      <c r="N1308" s="954"/>
      <c r="W1308" s="252" t="b">
        <f t="shared" si="5"/>
        <v>0</v>
      </c>
    </row>
    <row r="1309" spans="2:23" ht="12.75" customHeight="1" x14ac:dyDescent="0.2">
      <c r="B1309" s="244"/>
      <c r="C1309" s="318"/>
      <c r="D1309" s="322"/>
      <c r="E1309" s="324" t="s">
        <v>309</v>
      </c>
      <c r="F1309" s="969" t="str">
        <f>Translations!$B$256</f>
        <v>Enerģētiskais saturs</v>
      </c>
      <c r="G1309" s="969"/>
      <c r="H1309" s="970"/>
      <c r="I1309" s="971"/>
      <c r="J1309" s="972"/>
      <c r="K1309" s="973"/>
      <c r="L1309" s="974"/>
      <c r="M1309" s="973"/>
      <c r="N1309" s="975"/>
      <c r="W1309" s="252" t="b">
        <f t="shared" si="5"/>
        <v>0</v>
      </c>
    </row>
    <row r="1310" spans="2:23" ht="12.75" customHeight="1" x14ac:dyDescent="0.2">
      <c r="B1310" s="244"/>
      <c r="C1310" s="318"/>
      <c r="D1310" s="322"/>
      <c r="E1310" s="324" t="s">
        <v>310</v>
      </c>
      <c r="F1310" s="976" t="str">
        <f>Translations!$B$375</f>
        <v>Emisijas faktors</v>
      </c>
      <c r="G1310" s="976"/>
      <c r="H1310" s="977"/>
      <c r="I1310" s="934"/>
      <c r="J1310" s="935"/>
      <c r="K1310" s="936"/>
      <c r="L1310" s="937"/>
      <c r="M1310" s="936"/>
      <c r="N1310" s="938"/>
      <c r="W1310" s="252" t="b">
        <f t="shared" si="5"/>
        <v>0</v>
      </c>
    </row>
    <row r="1311" spans="2:23" ht="12.75" customHeight="1" x14ac:dyDescent="0.2">
      <c r="B1311" s="244"/>
      <c r="C1311" s="318"/>
      <c r="D1311" s="322"/>
      <c r="E1311" s="324" t="s">
        <v>311</v>
      </c>
      <c r="F1311" s="967" t="str">
        <f>Translations!$B$378</f>
        <v>Importētās atlikumgāzes</v>
      </c>
      <c r="G1311" s="967"/>
      <c r="H1311" s="968"/>
      <c r="I1311" s="958"/>
      <c r="J1311" s="959"/>
      <c r="K1311" s="953"/>
      <c r="L1311" s="957"/>
      <c r="M1311" s="953"/>
      <c r="N1311" s="954"/>
      <c r="W1311" s="252" t="b">
        <f t="shared" si="5"/>
        <v>0</v>
      </c>
    </row>
    <row r="1312" spans="2:23" ht="12.75" customHeight="1" x14ac:dyDescent="0.2">
      <c r="B1312" s="244"/>
      <c r="C1312" s="318"/>
      <c r="D1312" s="322"/>
      <c r="E1312" s="324" t="s">
        <v>312</v>
      </c>
      <c r="F1312" s="969" t="str">
        <f>Translations!$B$256</f>
        <v>Enerģētiskais saturs</v>
      </c>
      <c r="G1312" s="969"/>
      <c r="H1312" s="970"/>
      <c r="I1312" s="971"/>
      <c r="J1312" s="972"/>
      <c r="K1312" s="973"/>
      <c r="L1312" s="974"/>
      <c r="M1312" s="973"/>
      <c r="N1312" s="975"/>
      <c r="W1312" s="252" t="b">
        <f t="shared" si="5"/>
        <v>0</v>
      </c>
    </row>
    <row r="1313" spans="2:23" ht="12.75" customHeight="1" x14ac:dyDescent="0.2">
      <c r="B1313" s="244"/>
      <c r="C1313" s="318"/>
      <c r="D1313" s="322"/>
      <c r="E1313" s="324" t="s">
        <v>313</v>
      </c>
      <c r="F1313" s="976" t="str">
        <f>Translations!$B$375</f>
        <v>Emisijas faktors</v>
      </c>
      <c r="G1313" s="976"/>
      <c r="H1313" s="977"/>
      <c r="I1313" s="934"/>
      <c r="J1313" s="935"/>
      <c r="K1313" s="936"/>
      <c r="L1313" s="937"/>
      <c r="M1313" s="936"/>
      <c r="N1313" s="938"/>
      <c r="W1313" s="252" t="b">
        <f t="shared" si="5"/>
        <v>0</v>
      </c>
    </row>
    <row r="1314" spans="2:23" ht="12.75" customHeight="1" x14ac:dyDescent="0.2">
      <c r="B1314" s="244"/>
      <c r="C1314" s="318"/>
      <c r="D1314" s="322"/>
      <c r="E1314" s="324" t="s">
        <v>314</v>
      </c>
      <c r="F1314" s="967" t="str">
        <f>Translations!$B$379</f>
        <v>Eksportētās atlikumgāzes</v>
      </c>
      <c r="G1314" s="967"/>
      <c r="H1314" s="968"/>
      <c r="I1314" s="958"/>
      <c r="J1314" s="959"/>
      <c r="K1314" s="953"/>
      <c r="L1314" s="957"/>
      <c r="M1314" s="953"/>
      <c r="N1314" s="954"/>
      <c r="W1314" s="252" t="b">
        <f t="shared" si="5"/>
        <v>0</v>
      </c>
    </row>
    <row r="1315" spans="2:23" ht="12.75" customHeight="1" x14ac:dyDescent="0.2">
      <c r="B1315" s="244"/>
      <c r="C1315" s="318"/>
      <c r="D1315" s="322"/>
      <c r="E1315" s="324" t="s">
        <v>315</v>
      </c>
      <c r="F1315" s="969" t="str">
        <f>Translations!$B$256</f>
        <v>Enerģētiskais saturs</v>
      </c>
      <c r="G1315" s="969"/>
      <c r="H1315" s="970"/>
      <c r="I1315" s="971"/>
      <c r="J1315" s="972"/>
      <c r="K1315" s="973"/>
      <c r="L1315" s="974"/>
      <c r="M1315" s="973"/>
      <c r="N1315" s="975"/>
      <c r="W1315" s="252" t="b">
        <f t="shared" si="5"/>
        <v>0</v>
      </c>
    </row>
    <row r="1316" spans="2:23" ht="12.75" customHeight="1" x14ac:dyDescent="0.2">
      <c r="B1316" s="244"/>
      <c r="C1316" s="318"/>
      <c r="D1316" s="322"/>
      <c r="E1316" s="324" t="s">
        <v>316</v>
      </c>
      <c r="F1316" s="976" t="str">
        <f>Translations!$B$375</f>
        <v>Emisijas faktors</v>
      </c>
      <c r="G1316" s="976"/>
      <c r="H1316" s="977"/>
      <c r="I1316" s="934"/>
      <c r="J1316" s="935"/>
      <c r="K1316" s="936"/>
      <c r="L1316" s="937"/>
      <c r="M1316" s="936"/>
      <c r="N1316" s="938"/>
      <c r="W1316" s="252" t="b">
        <f t="shared" si="5"/>
        <v>0</v>
      </c>
    </row>
    <row r="1317" spans="2:23" ht="5.0999999999999996" customHeight="1" x14ac:dyDescent="0.2">
      <c r="B1317" s="244"/>
      <c r="C1317" s="318"/>
      <c r="D1317" s="322"/>
      <c r="E1317" s="319"/>
      <c r="F1317" s="319"/>
      <c r="G1317" s="319"/>
      <c r="H1317" s="319"/>
      <c r="I1317" s="319"/>
      <c r="J1317" s="319"/>
      <c r="K1317" s="319"/>
      <c r="L1317" s="319"/>
      <c r="M1317" s="319"/>
      <c r="N1317" s="320"/>
      <c r="W1317" s="267"/>
    </row>
    <row r="1318" spans="2:23" ht="12.75" customHeight="1" x14ac:dyDescent="0.2">
      <c r="B1318" s="244"/>
      <c r="C1318" s="318"/>
      <c r="D1318" s="322"/>
      <c r="E1318" s="324" t="s">
        <v>317</v>
      </c>
      <c r="F1318" s="978" t="str">
        <f>Translations!$B$257</f>
        <v>Izmantotās metodikas apraksts</v>
      </c>
      <c r="G1318" s="978"/>
      <c r="H1318" s="978"/>
      <c r="I1318" s="978"/>
      <c r="J1318" s="978"/>
      <c r="K1318" s="978"/>
      <c r="L1318" s="978"/>
      <c r="M1318" s="978"/>
      <c r="N1318" s="979"/>
      <c r="W1318" s="253"/>
    </row>
    <row r="1319" spans="2:23" ht="5.0999999999999996" customHeight="1" x14ac:dyDescent="0.2">
      <c r="C1319" s="318"/>
      <c r="D1319" s="319"/>
      <c r="E1319" s="323"/>
      <c r="F1319" s="333"/>
      <c r="G1319" s="334"/>
      <c r="H1319" s="334"/>
      <c r="I1319" s="334"/>
      <c r="J1319" s="334"/>
      <c r="K1319" s="334"/>
      <c r="L1319" s="334"/>
      <c r="M1319" s="334"/>
      <c r="N1319" s="335"/>
      <c r="W1319" s="253"/>
    </row>
    <row r="1320" spans="2:23" ht="12.75" customHeight="1" x14ac:dyDescent="0.2">
      <c r="C1320" s="318"/>
      <c r="D1320" s="322"/>
      <c r="E1320" s="324"/>
      <c r="F1320" s="987" t="str">
        <f>IF(I1128&lt;&gt;"",HYPERLINK("#" &amp; Q1320,EUConst_MsgDescription),"")</f>
        <v/>
      </c>
      <c r="G1320" s="961"/>
      <c r="H1320" s="961"/>
      <c r="I1320" s="961"/>
      <c r="J1320" s="961"/>
      <c r="K1320" s="961"/>
      <c r="L1320" s="961"/>
      <c r="M1320" s="961"/>
      <c r="N1320" s="962"/>
      <c r="P1320" s="22" t="s">
        <v>172</v>
      </c>
      <c r="Q1320" s="371" t="str">
        <f>"#"&amp;ADDRESS(ROW($C$10),COLUMN($C$10))</f>
        <v>#$C$10</v>
      </c>
      <c r="W1320" s="253"/>
    </row>
    <row r="1321" spans="2:23" ht="5.0999999999999996" customHeight="1" x14ac:dyDescent="0.2">
      <c r="C1321" s="318"/>
      <c r="D1321" s="322"/>
      <c r="E1321" s="325"/>
      <c r="F1321" s="988"/>
      <c r="G1321" s="988"/>
      <c r="H1321" s="988"/>
      <c r="I1321" s="988"/>
      <c r="J1321" s="988"/>
      <c r="K1321" s="988"/>
      <c r="L1321" s="988"/>
      <c r="M1321" s="988"/>
      <c r="N1321" s="989"/>
      <c r="W1321" s="253"/>
    </row>
    <row r="1322" spans="2:23" ht="50.1" customHeight="1" x14ac:dyDescent="0.2">
      <c r="C1322" s="318"/>
      <c r="D1322" s="325"/>
      <c r="E1322" s="325"/>
      <c r="F1322" s="946"/>
      <c r="G1322" s="947"/>
      <c r="H1322" s="947"/>
      <c r="I1322" s="947"/>
      <c r="J1322" s="947"/>
      <c r="K1322" s="947"/>
      <c r="L1322" s="947"/>
      <c r="M1322" s="947"/>
      <c r="N1322" s="948"/>
      <c r="W1322" s="252" t="b">
        <f>W1304</f>
        <v>0</v>
      </c>
    </row>
    <row r="1323" spans="2:23" ht="5.0999999999999996" customHeight="1" x14ac:dyDescent="0.2">
      <c r="C1323" s="318"/>
      <c r="D1323" s="322"/>
      <c r="E1323" s="319"/>
      <c r="F1323" s="319"/>
      <c r="G1323" s="319"/>
      <c r="H1323" s="319"/>
      <c r="I1323" s="319"/>
      <c r="J1323" s="319"/>
      <c r="K1323" s="319"/>
      <c r="L1323" s="319"/>
      <c r="M1323" s="319"/>
      <c r="N1323" s="320"/>
      <c r="W1323" s="252"/>
    </row>
    <row r="1324" spans="2:23" ht="12.75" customHeight="1" x14ac:dyDescent="0.2">
      <c r="C1324" s="318"/>
      <c r="D1324" s="322"/>
      <c r="E1324" s="324"/>
      <c r="F1324" s="990" t="str">
        <f>Translations!$B$210</f>
        <v>Atsauce uz ārējām datnēm (attiecīgā gadījumā)</v>
      </c>
      <c r="G1324" s="990"/>
      <c r="H1324" s="990"/>
      <c r="I1324" s="990"/>
      <c r="J1324" s="990"/>
      <c r="K1324" s="900"/>
      <c r="L1324" s="900"/>
      <c r="M1324" s="900"/>
      <c r="N1324" s="900"/>
      <c r="W1324" s="252" t="b">
        <f>W1322</f>
        <v>0</v>
      </c>
    </row>
    <row r="1325" spans="2:23" ht="5.0999999999999996" customHeight="1" x14ac:dyDescent="0.2">
      <c r="C1325" s="318"/>
      <c r="D1325" s="322"/>
      <c r="E1325" s="319"/>
      <c r="F1325" s="319"/>
      <c r="G1325" s="319"/>
      <c r="H1325" s="319"/>
      <c r="I1325" s="319"/>
      <c r="J1325" s="319"/>
      <c r="K1325" s="319"/>
      <c r="L1325" s="319"/>
      <c r="M1325" s="319"/>
      <c r="N1325" s="320"/>
      <c r="W1325" s="271"/>
    </row>
    <row r="1326" spans="2:23" ht="12.75" customHeight="1" x14ac:dyDescent="0.2">
      <c r="C1326" s="318"/>
      <c r="D1326" s="322" t="s">
        <v>34</v>
      </c>
      <c r="E1326" s="1006" t="str">
        <f>Translations!$B$258</f>
        <v>Vai ir ievērota hierarhiskā kārtība?</v>
      </c>
      <c r="F1326" s="1006"/>
      <c r="G1326" s="1006"/>
      <c r="H1326" s="1007"/>
      <c r="I1326" s="260"/>
      <c r="J1326" s="330" t="str">
        <f>Translations!$B$259</f>
        <v xml:space="preserve"> Ja nav, kāpēc nav?</v>
      </c>
      <c r="K1326" s="926"/>
      <c r="L1326" s="927"/>
      <c r="M1326" s="927"/>
      <c r="N1326" s="941"/>
      <c r="V1326" s="272" t="b">
        <f>W1324</f>
        <v>0</v>
      </c>
      <c r="W1326" s="258" t="b">
        <f>OR(W1322,AND(I1326&lt;&gt;"",I1326=TRUE))</f>
        <v>0</v>
      </c>
    </row>
    <row r="1327" spans="2:23" ht="5.0999999999999996" customHeight="1" x14ac:dyDescent="0.2">
      <c r="C1327" s="318"/>
      <c r="D1327" s="319"/>
      <c r="E1327" s="549"/>
      <c r="F1327" s="549"/>
      <c r="G1327" s="549"/>
      <c r="H1327" s="549"/>
      <c r="I1327" s="549"/>
      <c r="J1327" s="549"/>
      <c r="K1327" s="549"/>
      <c r="L1327" s="549"/>
      <c r="M1327" s="549"/>
      <c r="N1327" s="550"/>
      <c r="W1327" s="267"/>
    </row>
    <row r="1328" spans="2:23" ht="12.75" customHeight="1" x14ac:dyDescent="0.2">
      <c r="C1328" s="318"/>
      <c r="D1328" s="331"/>
      <c r="E1328" s="331"/>
      <c r="F1328" s="978" t="str">
        <f>Translations!$B$264</f>
        <v>Sīkākas ziņas par jebkādām atkāpēm no hierarhijas</v>
      </c>
      <c r="G1328" s="978"/>
      <c r="H1328" s="978"/>
      <c r="I1328" s="978"/>
      <c r="J1328" s="978"/>
      <c r="K1328" s="978"/>
      <c r="L1328" s="978"/>
      <c r="M1328" s="978"/>
      <c r="N1328" s="979"/>
      <c r="W1328" s="271"/>
    </row>
    <row r="1329" spans="1:26" ht="25.5" customHeight="1" thickBot="1" x14ac:dyDescent="0.25">
      <c r="C1329" s="318"/>
      <c r="D1329" s="331"/>
      <c r="E1329" s="331"/>
      <c r="F1329" s="946"/>
      <c r="G1329" s="947"/>
      <c r="H1329" s="947"/>
      <c r="I1329" s="947"/>
      <c r="J1329" s="947"/>
      <c r="K1329" s="947"/>
      <c r="L1329" s="947"/>
      <c r="M1329" s="947"/>
      <c r="N1329" s="948"/>
      <c r="W1329" s="273" t="b">
        <f>W1326</f>
        <v>0</v>
      </c>
    </row>
    <row r="1330" spans="1:26" s="20" customFormat="1" ht="12.75" x14ac:dyDescent="0.2">
      <c r="A1330" s="18"/>
      <c r="B1330" s="36"/>
      <c r="C1330" s="337"/>
      <c r="D1330" s="338"/>
      <c r="E1330" s="338"/>
      <c r="F1330" s="338"/>
      <c r="G1330" s="338"/>
      <c r="H1330" s="338"/>
      <c r="I1330" s="338"/>
      <c r="J1330" s="338"/>
      <c r="K1330" s="338"/>
      <c r="L1330" s="338"/>
      <c r="M1330" s="338"/>
      <c r="N1330" s="339"/>
      <c r="O1330" s="36"/>
      <c r="P1330" s="123" t="str">
        <f>IF(OR(P1128=1,AND(I1128&lt;&gt;"",COUNTIF(P$2153:$P2954,"PRINT")=0)),"PRINT","")</f>
        <v>PRINT</v>
      </c>
      <c r="Q1330" s="22" t="s">
        <v>252</v>
      </c>
      <c r="R1330" s="23"/>
      <c r="S1330" s="23"/>
      <c r="T1330" s="22"/>
      <c r="U1330" s="22"/>
      <c r="V1330" s="22"/>
      <c r="W1330" s="22"/>
    </row>
    <row r="1331" spans="1:26" s="20" customFormat="1" ht="15" thickBot="1" x14ac:dyDescent="0.25">
      <c r="A1331" s="18"/>
      <c r="B1331" s="36"/>
      <c r="C1331" s="36"/>
      <c r="D1331" s="36"/>
      <c r="E1331" s="36"/>
      <c r="F1331" s="36"/>
      <c r="G1331" s="36"/>
      <c r="H1331" s="36"/>
      <c r="I1331" s="36"/>
      <c r="J1331" s="36"/>
      <c r="K1331" s="36"/>
      <c r="L1331" s="36"/>
      <c r="M1331" s="36"/>
      <c r="N1331" s="36"/>
      <c r="O1331" s="36"/>
      <c r="P1331" s="22"/>
      <c r="Q1331" s="22"/>
      <c r="R1331" s="23"/>
      <c r="S1331" s="23"/>
      <c r="T1331" s="22"/>
      <c r="U1331" s="22"/>
      <c r="V1331" s="22"/>
      <c r="W1331" s="22"/>
      <c r="X1331" s="244"/>
      <c r="Y1331" s="244"/>
      <c r="Z1331" s="244"/>
    </row>
    <row r="1332" spans="1:26" s="20" customFormat="1" ht="12.75" customHeight="1" thickBot="1" x14ac:dyDescent="0.3">
      <c r="A1332" s="18"/>
      <c r="B1332" s="36"/>
      <c r="C1332" s="281"/>
      <c r="D1332" s="281"/>
      <c r="E1332" s="281"/>
      <c r="F1332" s="281"/>
      <c r="G1332" s="281"/>
      <c r="H1332" s="281"/>
      <c r="I1332" s="281"/>
      <c r="J1332" s="281"/>
      <c r="K1332" s="281"/>
      <c r="L1332" s="281"/>
      <c r="M1332" s="281"/>
      <c r="N1332" s="281"/>
      <c r="O1332" s="36"/>
      <c r="P1332" s="22"/>
      <c r="Q1332" s="22"/>
      <c r="R1332" s="23"/>
      <c r="S1332" s="23"/>
      <c r="T1332" s="22"/>
      <c r="U1332" s="22"/>
      <c r="V1332" s="22"/>
      <c r="W1332" s="22"/>
      <c r="X1332" s="244"/>
      <c r="Y1332" s="244"/>
      <c r="Z1332" s="244"/>
    </row>
    <row r="1333" spans="1:26" s="241" customFormat="1" ht="15" customHeight="1" thickBot="1" x14ac:dyDescent="0.25">
      <c r="A1333" s="240"/>
      <c r="B1333" s="168"/>
      <c r="C1333" s="239">
        <f>C1128+1</f>
        <v>7</v>
      </c>
      <c r="D1333" s="1008" t="str">
        <f>Translations!$B$295</f>
        <v>Apakšiekārta ar produkta līmeņatzīmi:</v>
      </c>
      <c r="E1333" s="1009"/>
      <c r="F1333" s="1009"/>
      <c r="G1333" s="1009"/>
      <c r="H1333" s="1009"/>
      <c r="I1333" s="1010" t="str">
        <f>IF(INDEX(CNTR_SubInstListIsProdBM,$C1333),INDEX(CNTR_SubInstListNames,$C1333),"")</f>
        <v/>
      </c>
      <c r="J1333" s="1011"/>
      <c r="K1333" s="1011"/>
      <c r="L1333" s="1011"/>
      <c r="M1333" s="1011"/>
      <c r="N1333" s="1012"/>
      <c r="O1333" s="36"/>
      <c r="P1333" s="373">
        <v>1</v>
      </c>
      <c r="Q1333" s="245"/>
      <c r="R1333" s="262"/>
      <c r="S1333" s="262"/>
      <c r="T1333" s="262"/>
      <c r="U1333" s="240"/>
      <c r="V1333" s="355" t="s">
        <v>318</v>
      </c>
      <c r="W1333" s="356" t="b">
        <f>AND(CNTR_ExistSubInstEntries,I1333="")</f>
        <v>0</v>
      </c>
    </row>
    <row r="1334" spans="1:26" ht="12.75" customHeight="1" thickBot="1" x14ac:dyDescent="0.25">
      <c r="C1334" s="236"/>
      <c r="D1334" s="237"/>
      <c r="E1334" s="1013" t="str">
        <f>Translations!$B$296</f>
        <v>Produkta līmeņatzīmes apakšiekārtas nosaukums parādās automātiski saskaņā ar lapā "C_InstallationDescription" ievadītajiem datiem.</v>
      </c>
      <c r="F1334" s="1014"/>
      <c r="G1334" s="1014"/>
      <c r="H1334" s="1014"/>
      <c r="I1334" s="1014"/>
      <c r="J1334" s="1014"/>
      <c r="K1334" s="1014"/>
      <c r="L1334" s="1014"/>
      <c r="M1334" s="1014"/>
      <c r="N1334" s="1015"/>
    </row>
    <row r="1335" spans="1:26" ht="5.0999999999999996" customHeight="1" x14ac:dyDescent="0.2">
      <c r="C1335" s="224"/>
      <c r="N1335" s="225"/>
    </row>
    <row r="1336" spans="1:26" ht="12.75" customHeight="1" x14ac:dyDescent="0.2">
      <c r="C1336" s="224"/>
      <c r="D1336" s="16" t="s">
        <v>26</v>
      </c>
      <c r="E1336" s="801" t="str">
        <f>Translations!$B$297</f>
        <v>Apakšiekārtas sistēmas robežas</v>
      </c>
      <c r="F1336" s="801"/>
      <c r="G1336" s="801"/>
      <c r="H1336" s="801"/>
      <c r="I1336" s="801"/>
      <c r="J1336" s="801"/>
      <c r="K1336" s="801"/>
      <c r="L1336" s="801"/>
      <c r="M1336" s="801"/>
      <c r="N1336" s="1016"/>
    </row>
    <row r="1337" spans="1:26" ht="5.0999999999999996" customHeight="1" x14ac:dyDescent="0.2">
      <c r="C1337" s="224"/>
      <c r="N1337" s="225"/>
    </row>
    <row r="1338" spans="1:26" ht="12.75" customHeight="1" x14ac:dyDescent="0.2">
      <c r="C1338" s="224"/>
      <c r="D1338" s="25" t="s">
        <v>32</v>
      </c>
      <c r="E1338" s="917" t="str">
        <f>Translations!$B$249</f>
        <v>Informācija par izmantoto metodiku</v>
      </c>
      <c r="F1338" s="917"/>
      <c r="G1338" s="917"/>
      <c r="H1338" s="917"/>
      <c r="I1338" s="917"/>
      <c r="J1338" s="917"/>
      <c r="K1338" s="917"/>
      <c r="L1338" s="917"/>
      <c r="M1338" s="917"/>
      <c r="N1338" s="1023"/>
    </row>
    <row r="1339" spans="1:26" s="309" customFormat="1" ht="5.0999999999999996" customHeight="1" x14ac:dyDescent="0.25">
      <c r="A1339" s="308"/>
      <c r="B1339" s="16"/>
      <c r="C1339" s="306"/>
      <c r="D1339" s="307"/>
      <c r="E1339" s="840"/>
      <c r="F1339" s="840"/>
      <c r="G1339" s="840"/>
      <c r="H1339" s="840"/>
      <c r="I1339" s="840"/>
      <c r="J1339" s="840"/>
      <c r="K1339" s="840"/>
      <c r="L1339" s="840"/>
      <c r="M1339" s="840"/>
      <c r="N1339" s="1044"/>
      <c r="O1339" s="36"/>
      <c r="P1339" s="308"/>
      <c r="Q1339" s="308"/>
      <c r="R1339" s="308"/>
      <c r="S1339" s="308"/>
      <c r="T1339" s="308"/>
      <c r="U1339" s="308"/>
      <c r="V1339" s="308"/>
      <c r="W1339" s="308"/>
    </row>
    <row r="1340" spans="1:26" ht="50.1" customHeight="1" x14ac:dyDescent="0.2">
      <c r="C1340" s="224"/>
      <c r="D1340" s="25"/>
      <c r="E1340" s="1027"/>
      <c r="F1340" s="1028"/>
      <c r="G1340" s="1028"/>
      <c r="H1340" s="1028"/>
      <c r="I1340" s="1028"/>
      <c r="J1340" s="1028"/>
      <c r="K1340" s="1028"/>
      <c r="L1340" s="1028"/>
      <c r="M1340" s="1028"/>
      <c r="N1340" s="1029"/>
    </row>
    <row r="1341" spans="1:26" ht="5.0999999999999996" customHeight="1" x14ac:dyDescent="0.2">
      <c r="C1341" s="224"/>
      <c r="D1341" s="25"/>
      <c r="N1341" s="225"/>
    </row>
    <row r="1342" spans="1:26" ht="12.75" customHeight="1" x14ac:dyDescent="0.2">
      <c r="C1342" s="224"/>
      <c r="D1342" s="25" t="s">
        <v>33</v>
      </c>
      <c r="E1342" s="1030" t="str">
        <f>Translations!$B$210</f>
        <v>Atsauce uz ārējām datnēm (attiecīgā gadījumā)</v>
      </c>
      <c r="F1342" s="1030"/>
      <c r="G1342" s="1030"/>
      <c r="H1342" s="1030"/>
      <c r="I1342" s="1030"/>
      <c r="J1342" s="1031"/>
      <c r="K1342" s="900"/>
      <c r="L1342" s="900"/>
      <c r="M1342" s="900"/>
      <c r="N1342" s="900"/>
    </row>
    <row r="1343" spans="1:26" ht="5.0999999999999996" customHeight="1" x14ac:dyDescent="0.2">
      <c r="C1343" s="224"/>
      <c r="D1343" s="25"/>
      <c r="N1343" s="225"/>
    </row>
    <row r="1344" spans="1:26" ht="12.75" customHeight="1" x14ac:dyDescent="0.2">
      <c r="C1344" s="224"/>
      <c r="D1344" s="25" t="s">
        <v>34</v>
      </c>
      <c r="E1344" s="1030" t="str">
        <f>Translations!$B$305</f>
        <v>Atsauce uz atsevišķu detalizētu plūsmas diagrammu (attiecīgā gadījumā)</v>
      </c>
      <c r="F1344" s="1030"/>
      <c r="G1344" s="1030"/>
      <c r="H1344" s="1030"/>
      <c r="I1344" s="1030"/>
      <c r="J1344" s="1031"/>
      <c r="K1344" s="900"/>
      <c r="L1344" s="900"/>
      <c r="M1344" s="900"/>
      <c r="N1344" s="900"/>
    </row>
    <row r="1345" spans="1:23" ht="5.0999999999999996" customHeight="1" x14ac:dyDescent="0.2">
      <c r="C1345" s="228"/>
      <c r="D1345" s="229"/>
      <c r="E1345" s="230"/>
      <c r="F1345" s="230"/>
      <c r="G1345" s="230"/>
      <c r="H1345" s="230"/>
      <c r="I1345" s="230"/>
      <c r="J1345" s="230"/>
      <c r="K1345" s="230"/>
      <c r="L1345" s="230"/>
      <c r="M1345" s="230"/>
      <c r="N1345" s="231"/>
    </row>
    <row r="1346" spans="1:23" ht="5.0999999999999996" customHeight="1" x14ac:dyDescent="0.2">
      <c r="C1346" s="224"/>
      <c r="D1346" s="25"/>
      <c r="N1346" s="225"/>
    </row>
    <row r="1347" spans="1:23" ht="12.75" customHeight="1" x14ac:dyDescent="0.2">
      <c r="C1347" s="224"/>
      <c r="D1347" s="16" t="s">
        <v>27</v>
      </c>
      <c r="E1347" s="801" t="str">
        <f>Translations!$B$307</f>
        <v>Ikgadējo ražošanas (= darbības) līmeņu noteikšanas metode</v>
      </c>
      <c r="F1347" s="801"/>
      <c r="G1347" s="801"/>
      <c r="H1347" s="801"/>
      <c r="I1347" s="801"/>
      <c r="J1347" s="801"/>
      <c r="K1347" s="801"/>
      <c r="L1347" s="801"/>
      <c r="M1347" s="801"/>
      <c r="N1347" s="1016"/>
    </row>
    <row r="1348" spans="1:23" ht="5.0999999999999996" customHeight="1" x14ac:dyDescent="0.2">
      <c r="C1348" s="224"/>
      <c r="D1348" s="16"/>
      <c r="E1348" s="25"/>
      <c r="F1348" s="25"/>
      <c r="G1348" s="25"/>
      <c r="H1348" s="25"/>
      <c r="I1348" s="25"/>
      <c r="J1348" s="25"/>
      <c r="K1348" s="25"/>
      <c r="L1348" s="25"/>
      <c r="M1348" s="25"/>
      <c r="N1348" s="530"/>
    </row>
    <row r="1349" spans="1:23" ht="12.75" customHeight="1" x14ac:dyDescent="0.2">
      <c r="C1349" s="224"/>
      <c r="D1349" s="25" t="s">
        <v>32</v>
      </c>
      <c r="E1349" s="917" t="str">
        <f>Translations!$B$249</f>
        <v>Informācija par izmantoto metodiku</v>
      </c>
      <c r="F1349" s="917"/>
      <c r="G1349" s="917"/>
      <c r="H1349" s="917"/>
      <c r="I1349" s="917"/>
      <c r="J1349" s="917"/>
      <c r="K1349" s="917"/>
      <c r="L1349" s="917"/>
      <c r="M1349" s="917"/>
      <c r="N1349" s="1023"/>
    </row>
    <row r="1350" spans="1:23" s="264" customFormat="1" ht="25.5" customHeight="1" x14ac:dyDescent="0.25">
      <c r="A1350" s="262"/>
      <c r="B1350" s="119"/>
      <c r="C1350" s="224"/>
      <c r="D1350" s="120"/>
      <c r="E1350" s="121"/>
      <c r="F1350" s="121"/>
      <c r="G1350" s="121"/>
      <c r="H1350" s="121"/>
      <c r="I1350" s="918" t="str">
        <f>Translations!$B$254</f>
        <v>Datu avots</v>
      </c>
      <c r="J1350" s="918"/>
      <c r="K1350" s="918" t="str">
        <f>Translations!$B$255</f>
        <v>Cits datu avots (attiecīgā gadījumā)</v>
      </c>
      <c r="L1350" s="918"/>
      <c r="M1350" s="918" t="str">
        <f>Translations!$B$255</f>
        <v>Cits datu avots (attiecīgā gadījumā)</v>
      </c>
      <c r="N1350" s="918"/>
      <c r="O1350" s="36"/>
      <c r="P1350" s="262"/>
      <c r="Q1350" s="262"/>
      <c r="R1350" s="262"/>
      <c r="S1350" s="262"/>
      <c r="T1350" s="262"/>
      <c r="U1350" s="262"/>
      <c r="V1350" s="262"/>
      <c r="W1350" s="262"/>
    </row>
    <row r="1351" spans="1:23" ht="12.75" customHeight="1" x14ac:dyDescent="0.2">
      <c r="C1351" s="224"/>
      <c r="D1351" s="25"/>
      <c r="E1351" s="118" t="s">
        <v>302</v>
      </c>
      <c r="F1351" s="924" t="str">
        <f>Translations!$B$310</f>
        <v>Produktu daudzumi</v>
      </c>
      <c r="G1351" s="924"/>
      <c r="H1351" s="925"/>
      <c r="I1351" s="926"/>
      <c r="J1351" s="927"/>
      <c r="K1351" s="928"/>
      <c r="L1351" s="929"/>
      <c r="M1351" s="928"/>
      <c r="N1351" s="945"/>
    </row>
    <row r="1352" spans="1:23" ht="5.0999999999999996" customHeight="1" x14ac:dyDescent="0.2">
      <c r="C1352" s="224"/>
      <c r="D1352" s="25"/>
      <c r="E1352" s="118"/>
      <c r="F1352" s="535"/>
      <c r="G1352" s="535"/>
      <c r="H1352" s="535"/>
      <c r="I1352" s="535"/>
      <c r="J1352" s="535"/>
      <c r="K1352" s="535"/>
      <c r="L1352" s="535"/>
      <c r="M1352" s="535"/>
      <c r="N1352" s="536"/>
    </row>
    <row r="1353" spans="1:23" ht="12.75" customHeight="1" x14ac:dyDescent="0.2">
      <c r="C1353" s="224"/>
      <c r="D1353" s="25"/>
      <c r="E1353" s="118" t="s">
        <v>303</v>
      </c>
      <c r="F1353" s="924" t="str">
        <f>Translations!$B$311</f>
        <v>Ikgadējie produktu daudzumi</v>
      </c>
      <c r="G1353" s="924"/>
      <c r="H1353" s="925"/>
      <c r="I1353" s="983"/>
      <c r="J1353" s="983"/>
      <c r="K1353" s="983"/>
      <c r="L1353" s="983"/>
      <c r="M1353" s="983"/>
      <c r="N1353" s="983"/>
    </row>
    <row r="1354" spans="1:23" ht="5.0999999999999996" customHeight="1" x14ac:dyDescent="0.2">
      <c r="C1354" s="224"/>
      <c r="D1354" s="25"/>
      <c r="N1354" s="225"/>
    </row>
    <row r="1355" spans="1:23" s="20" customFormat="1" ht="12.75" customHeight="1" x14ac:dyDescent="0.25">
      <c r="A1355" s="18"/>
      <c r="B1355" s="194"/>
      <c r="C1355" s="226"/>
      <c r="D1355" s="38"/>
      <c r="E1355" s="118" t="s">
        <v>304</v>
      </c>
      <c r="F1355" s="924" t="str">
        <f>Translations!$B$312</f>
        <v>Īpašas ziņošanas prasības:</v>
      </c>
      <c r="G1355" s="924"/>
      <c r="H1355" s="925"/>
      <c r="I1355" s="950" t="str">
        <f>IF(I1333="","",HYPERLINK(INDEX(EUconst_BMlistSpecialJumpTable,MATCH(I1333,EUconst_BMlistNames,0)),INDEX(EUconst_BMlistSpecialReporting,MATCH(I1333,EUconst_BMlistNames,0))))</f>
        <v/>
      </c>
      <c r="J1355" s="951"/>
      <c r="K1355" s="951"/>
      <c r="L1355" s="951"/>
      <c r="M1355" s="951"/>
      <c r="N1355" s="952"/>
      <c r="O1355" s="36"/>
      <c r="P1355" s="195" t="s">
        <v>291</v>
      </c>
      <c r="Q1355" s="196" t="str">
        <f>IF(I1333="","",IF(AND(INDEX(EUconst_BMlistSpecialJumpTable,MATCH(I1333,EUconst_BMlistNames,0))&lt;&gt;"",INDEX(EUconst_BMlistMainNumberOfBM,MATCH(I1333,EUconst_BMlistNames,0))&lt;&gt;47),TRUE,FALSE))</f>
        <v/>
      </c>
      <c r="R1355" s="23"/>
      <c r="S1355" s="23"/>
      <c r="T1355" s="22"/>
      <c r="U1355" s="22"/>
      <c r="V1355" s="22"/>
      <c r="W1355" s="22"/>
    </row>
    <row r="1356" spans="1:23" s="20" customFormat="1" ht="5.0999999999999996" customHeight="1" x14ac:dyDescent="0.25">
      <c r="A1356" s="18"/>
      <c r="B1356" s="194"/>
      <c r="C1356" s="226"/>
      <c r="D1356" s="36"/>
      <c r="F1356" s="839"/>
      <c r="G1356" s="839"/>
      <c r="H1356" s="839"/>
      <c r="I1356" s="839"/>
      <c r="J1356" s="839"/>
      <c r="K1356" s="839"/>
      <c r="L1356" s="839"/>
      <c r="M1356" s="839"/>
      <c r="N1356" s="1005"/>
      <c r="O1356" s="36"/>
      <c r="P1356" s="23"/>
      <c r="Q1356" s="22"/>
      <c r="R1356" s="23"/>
      <c r="S1356" s="23"/>
      <c r="T1356" s="22"/>
      <c r="U1356" s="22"/>
      <c r="V1356" s="22"/>
      <c r="W1356" s="22"/>
    </row>
    <row r="1357" spans="1:23" ht="12.75" customHeight="1" x14ac:dyDescent="0.2">
      <c r="C1357" s="224"/>
      <c r="D1357" s="25"/>
      <c r="E1357" s="118" t="s">
        <v>305</v>
      </c>
      <c r="F1357" s="714" t="str">
        <f>Translations!$B$257</f>
        <v>Izmantotās metodikas apraksts</v>
      </c>
      <c r="G1357" s="714"/>
      <c r="H1357" s="714"/>
      <c r="I1357" s="714"/>
      <c r="J1357" s="714"/>
      <c r="K1357" s="714"/>
      <c r="L1357" s="714"/>
      <c r="M1357" s="714"/>
      <c r="N1357" s="995"/>
    </row>
    <row r="1358" spans="1:23" ht="12.75" customHeight="1" x14ac:dyDescent="0.2">
      <c r="C1358" s="224"/>
      <c r="D1358" s="25"/>
      <c r="E1358" s="118"/>
      <c r="F1358" s="987" t="str">
        <f>IF(I1333&lt;&gt;"",HYPERLINK("#" &amp; Q1358,EUConst_MsgDescription),"")</f>
        <v/>
      </c>
      <c r="G1358" s="961"/>
      <c r="H1358" s="961"/>
      <c r="I1358" s="961"/>
      <c r="J1358" s="961"/>
      <c r="K1358" s="961"/>
      <c r="L1358" s="961"/>
      <c r="M1358" s="961"/>
      <c r="N1358" s="962"/>
      <c r="P1358" s="22" t="s">
        <v>172</v>
      </c>
      <c r="Q1358" s="371" t="str">
        <f>"#"&amp;ADDRESS(ROW($C$11),COLUMN($C$11))</f>
        <v>#$C$11</v>
      </c>
    </row>
    <row r="1359" spans="1:23" ht="5.0999999999999996" customHeight="1" x14ac:dyDescent="0.2">
      <c r="C1359" s="224"/>
      <c r="D1359" s="25"/>
      <c r="E1359" s="24"/>
      <c r="F1359" s="839"/>
      <c r="G1359" s="839"/>
      <c r="H1359" s="839"/>
      <c r="I1359" s="839"/>
      <c r="J1359" s="839"/>
      <c r="K1359" s="839"/>
      <c r="L1359" s="839"/>
      <c r="M1359" s="839"/>
      <c r="N1359" s="1005"/>
    </row>
    <row r="1360" spans="1:23" ht="50.1" customHeight="1" x14ac:dyDescent="0.2">
      <c r="C1360" s="224"/>
      <c r="D1360" s="24"/>
      <c r="E1360" s="265"/>
      <c r="F1360" s="926"/>
      <c r="G1360" s="927"/>
      <c r="H1360" s="927"/>
      <c r="I1360" s="927"/>
      <c r="J1360" s="927"/>
      <c r="K1360" s="927"/>
      <c r="L1360" s="927"/>
      <c r="M1360" s="927"/>
      <c r="N1360" s="941"/>
    </row>
    <row r="1361" spans="1:23" ht="5.0999999999999996" customHeight="1" thickBot="1" x14ac:dyDescent="0.25">
      <c r="C1361" s="224"/>
      <c r="N1361" s="225"/>
    </row>
    <row r="1362" spans="1:23" ht="12.75" customHeight="1" x14ac:dyDescent="0.2">
      <c r="C1362" s="224"/>
      <c r="D1362" s="25"/>
      <c r="E1362" s="118"/>
      <c r="F1362" s="949" t="str">
        <f>Translations!$B$210</f>
        <v>Atsauce uz ārējām datnēm (attiecīgā gadījumā)</v>
      </c>
      <c r="G1362" s="949"/>
      <c r="H1362" s="949"/>
      <c r="I1362" s="949"/>
      <c r="J1362" s="949"/>
      <c r="K1362" s="900"/>
      <c r="L1362" s="900"/>
      <c r="M1362" s="900"/>
      <c r="N1362" s="900"/>
      <c r="W1362" s="266" t="s">
        <v>165</v>
      </c>
    </row>
    <row r="1363" spans="1:23" ht="5.0999999999999996" customHeight="1" x14ac:dyDescent="0.2">
      <c r="C1363" s="224"/>
      <c r="D1363" s="25"/>
      <c r="N1363" s="225"/>
      <c r="W1363" s="253"/>
    </row>
    <row r="1364" spans="1:23" ht="12.75" customHeight="1" x14ac:dyDescent="0.2">
      <c r="C1364" s="224"/>
      <c r="D1364" s="25" t="s">
        <v>33</v>
      </c>
      <c r="E1364" s="939" t="str">
        <f>Translations!$B$258</f>
        <v>Vai ir ievērota hierarhiskā kārtība?</v>
      </c>
      <c r="F1364" s="939"/>
      <c r="G1364" s="939"/>
      <c r="H1364" s="940"/>
      <c r="I1364" s="260"/>
      <c r="J1364" s="256" t="str">
        <f>Translations!$B$259</f>
        <v xml:space="preserve"> Ja nav, kāpēc nav?</v>
      </c>
      <c r="K1364" s="926"/>
      <c r="L1364" s="927"/>
      <c r="M1364" s="927"/>
      <c r="N1364" s="941"/>
      <c r="W1364" s="258" t="b">
        <f>AND(I1364&lt;&gt;"",I1364=TRUE)</f>
        <v>0</v>
      </c>
    </row>
    <row r="1365" spans="1:23" ht="5.0999999999999996" customHeight="1" x14ac:dyDescent="0.2">
      <c r="C1365" s="224"/>
      <c r="E1365" s="432"/>
      <c r="F1365" s="432"/>
      <c r="G1365" s="432"/>
      <c r="H1365" s="432"/>
      <c r="I1365" s="432"/>
      <c r="J1365" s="432"/>
      <c r="K1365" s="432"/>
      <c r="L1365" s="432"/>
      <c r="M1365" s="432"/>
      <c r="N1365" s="552"/>
      <c r="W1365" s="253"/>
    </row>
    <row r="1366" spans="1:23" ht="12.75" customHeight="1" x14ac:dyDescent="0.2">
      <c r="C1366" s="224"/>
      <c r="D1366" s="25"/>
      <c r="E1366" s="25"/>
      <c r="F1366" s="714" t="str">
        <f>Translations!$B$264</f>
        <v>Sīkākas ziņas par jebkādām atkāpēm no hierarhijas</v>
      </c>
      <c r="G1366" s="714"/>
      <c r="H1366" s="714"/>
      <c r="I1366" s="714"/>
      <c r="J1366" s="714"/>
      <c r="K1366" s="714"/>
      <c r="L1366" s="714"/>
      <c r="M1366" s="714"/>
      <c r="N1366" s="995"/>
      <c r="W1366" s="253"/>
    </row>
    <row r="1367" spans="1:23" ht="25.5" customHeight="1" thickBot="1" x14ac:dyDescent="0.25">
      <c r="C1367" s="224"/>
      <c r="E1367" s="25"/>
      <c r="F1367" s="1037"/>
      <c r="G1367" s="1038"/>
      <c r="H1367" s="1038"/>
      <c r="I1367" s="1038"/>
      <c r="J1367" s="1038"/>
      <c r="K1367" s="1038"/>
      <c r="L1367" s="1038"/>
      <c r="M1367" s="1038"/>
      <c r="N1367" s="1039"/>
      <c r="W1367" s="268" t="b">
        <f>W1364</f>
        <v>0</v>
      </c>
    </row>
    <row r="1368" spans="1:23" ht="5.0999999999999996" customHeight="1" x14ac:dyDescent="0.2">
      <c r="C1368" s="224"/>
      <c r="D1368" s="25"/>
      <c r="N1368" s="225"/>
    </row>
    <row r="1369" spans="1:23" ht="12.75" customHeight="1" x14ac:dyDescent="0.2">
      <c r="C1369" s="224"/>
      <c r="D1369" s="25" t="s">
        <v>34</v>
      </c>
      <c r="E1369" s="1040" t="str">
        <f>Translations!$B$828</f>
        <v>Apraksts, ar kādu metodi tiek sekots līdzi saražotajiem produktiem un precēm</v>
      </c>
      <c r="F1369" s="1040"/>
      <c r="G1369" s="1040"/>
      <c r="H1369" s="1040"/>
      <c r="I1369" s="1040"/>
      <c r="J1369" s="1040"/>
      <c r="K1369" s="1040"/>
      <c r="L1369" s="1040"/>
      <c r="M1369" s="1040"/>
      <c r="N1369" s="1041"/>
    </row>
    <row r="1370" spans="1:23" ht="5.0999999999999996" customHeight="1" x14ac:dyDescent="0.2">
      <c r="C1370" s="224"/>
      <c r="E1370" s="768"/>
      <c r="F1370" s="769"/>
      <c r="G1370" s="769"/>
      <c r="H1370" s="769"/>
      <c r="I1370" s="769"/>
      <c r="J1370" s="769"/>
      <c r="K1370" s="769"/>
      <c r="L1370" s="769"/>
      <c r="M1370" s="769"/>
      <c r="N1370" s="1042"/>
    </row>
    <row r="1371" spans="1:23" ht="50.1" customHeight="1" x14ac:dyDescent="0.2">
      <c r="C1371" s="224"/>
      <c r="D1371" s="25"/>
      <c r="E1371" s="265"/>
      <c r="F1371" s="926"/>
      <c r="G1371" s="927"/>
      <c r="H1371" s="927"/>
      <c r="I1371" s="927"/>
      <c r="J1371" s="927"/>
      <c r="K1371" s="927"/>
      <c r="L1371" s="927"/>
      <c r="M1371" s="927"/>
      <c r="N1371" s="941"/>
    </row>
    <row r="1372" spans="1:23" ht="5.0999999999999996" customHeight="1" x14ac:dyDescent="0.2">
      <c r="C1372" s="224"/>
      <c r="N1372" s="225"/>
    </row>
    <row r="1373" spans="1:23" ht="5.0999999999999996" customHeight="1" x14ac:dyDescent="0.2">
      <c r="C1373" s="232"/>
      <c r="D1373" s="235"/>
      <c r="E1373" s="233"/>
      <c r="F1373" s="233"/>
      <c r="G1373" s="233"/>
      <c r="H1373" s="233"/>
      <c r="I1373" s="233"/>
      <c r="J1373" s="233"/>
      <c r="K1373" s="233"/>
      <c r="L1373" s="233"/>
      <c r="M1373" s="233"/>
      <c r="N1373" s="234"/>
    </row>
    <row r="1374" spans="1:23" s="20" customFormat="1" ht="14.25" customHeight="1" x14ac:dyDescent="0.2">
      <c r="A1374" s="18"/>
      <c r="B1374" s="36"/>
      <c r="C1374" s="224"/>
      <c r="D1374" s="16" t="s">
        <v>28</v>
      </c>
      <c r="E1374" s="838" t="str">
        <f>Translations!$B$322</f>
        <v>Relevantais elektroenerģijas patēriņš</v>
      </c>
      <c r="F1374" s="838"/>
      <c r="G1374" s="838"/>
      <c r="H1374" s="838"/>
      <c r="I1374" s="838"/>
      <c r="J1374" s="838"/>
      <c r="K1374" s="838"/>
      <c r="L1374" s="838"/>
      <c r="M1374" s="838"/>
      <c r="N1374" s="1043"/>
      <c r="O1374" s="36"/>
      <c r="P1374" s="22" t="s">
        <v>172</v>
      </c>
      <c r="Q1374" s="371" t="str">
        <f>"#"&amp;ADDRESS(ROW(D1459),COLUMN(D1459))</f>
        <v>#$D$1459</v>
      </c>
      <c r="R1374" s="23"/>
      <c r="S1374" s="23"/>
      <c r="T1374" s="18"/>
      <c r="U1374" s="18"/>
      <c r="V1374" s="245"/>
      <c r="W1374" s="245"/>
    </row>
    <row r="1375" spans="1:23" ht="12.75" customHeight="1" thickBot="1" x14ac:dyDescent="0.25">
      <c r="C1375" s="224"/>
      <c r="D1375" s="25" t="s">
        <v>32</v>
      </c>
      <c r="E1375" s="917" t="str">
        <f>Translations!$B$249</f>
        <v>Informācija par izmantoto metodiku</v>
      </c>
      <c r="F1375" s="917"/>
      <c r="G1375" s="917"/>
      <c r="H1375" s="917"/>
      <c r="I1375" s="917"/>
      <c r="J1375" s="917"/>
      <c r="K1375" s="917"/>
      <c r="L1375" s="917"/>
      <c r="M1375" s="917"/>
      <c r="N1375" s="1023"/>
      <c r="T1375" s="18"/>
    </row>
    <row r="1376" spans="1:23" ht="25.5" customHeight="1" thickBot="1" x14ac:dyDescent="0.25">
      <c r="B1376" s="244"/>
      <c r="C1376" s="224"/>
      <c r="E1376" s="25"/>
      <c r="I1376" s="918" t="str">
        <f>Translations!$B$254</f>
        <v>Datu avots</v>
      </c>
      <c r="J1376" s="918"/>
      <c r="K1376" s="918" t="str">
        <f>Translations!$B$255</f>
        <v>Cits datu avots (attiecīgā gadījumā)</v>
      </c>
      <c r="L1376" s="918"/>
      <c r="M1376" s="918" t="str">
        <f>Translations!$B$255</f>
        <v>Cits datu avots (attiecīgā gadījumā)</v>
      </c>
      <c r="N1376" s="918"/>
      <c r="S1376" s="266" t="s">
        <v>1145</v>
      </c>
      <c r="W1376" s="266" t="s">
        <v>165</v>
      </c>
    </row>
    <row r="1377" spans="2:23" ht="12.75" customHeight="1" x14ac:dyDescent="0.2">
      <c r="B1377" s="244"/>
      <c r="C1377" s="224"/>
      <c r="E1377" s="25" t="s">
        <v>302</v>
      </c>
      <c r="F1377" s="924" t="str">
        <f>Translations!$B$322</f>
        <v>Relevantais elektroenerģijas patēriņš</v>
      </c>
      <c r="G1377" s="924"/>
      <c r="H1377" s="925"/>
      <c r="I1377" s="983"/>
      <c r="J1377" s="983"/>
      <c r="K1377" s="965"/>
      <c r="L1377" s="965"/>
      <c r="M1377" s="965"/>
      <c r="N1377" s="965"/>
      <c r="S1377" s="252" t="b">
        <f>IF(I1333&lt;&gt;"",IF(INDEX(EUconst_BMlistElExchangability,MATCH(I1333,EUconst_BMlistNames,0))=TRUE,FALSE,TRUE),FALSE)</f>
        <v>0</v>
      </c>
      <c r="W1377" s="487"/>
    </row>
    <row r="1378" spans="2:23" ht="5.0999999999999996" customHeight="1" x14ac:dyDescent="0.2">
      <c r="B1378" s="244"/>
      <c r="C1378" s="224"/>
      <c r="D1378" s="25"/>
      <c r="N1378" s="225"/>
      <c r="S1378" s="253"/>
      <c r="W1378" s="253"/>
    </row>
    <row r="1379" spans="2:23" ht="12.75" customHeight="1" x14ac:dyDescent="0.2">
      <c r="B1379" s="244"/>
      <c r="C1379" s="224"/>
      <c r="D1379" s="25"/>
      <c r="E1379" s="118" t="s">
        <v>303</v>
      </c>
      <c r="F1379" s="714" t="str">
        <f>Translations!$B$257</f>
        <v>Izmantotās metodikas apraksts</v>
      </c>
      <c r="G1379" s="714"/>
      <c r="H1379" s="714"/>
      <c r="I1379" s="714"/>
      <c r="J1379" s="714"/>
      <c r="K1379" s="714"/>
      <c r="L1379" s="714"/>
      <c r="M1379" s="714"/>
      <c r="N1379" s="995"/>
      <c r="S1379" s="253"/>
      <c r="W1379" s="253"/>
    </row>
    <row r="1380" spans="2:23" ht="5.0999999999999996" customHeight="1" x14ac:dyDescent="0.2">
      <c r="B1380" s="244"/>
      <c r="C1380" s="224"/>
      <c r="E1380" s="37"/>
      <c r="F1380" s="531"/>
      <c r="G1380" s="533"/>
      <c r="H1380" s="533"/>
      <c r="I1380" s="533"/>
      <c r="J1380" s="533"/>
      <c r="K1380" s="533"/>
      <c r="L1380" s="533"/>
      <c r="M1380" s="533"/>
      <c r="N1380" s="546"/>
      <c r="S1380" s="253"/>
      <c r="W1380" s="253"/>
    </row>
    <row r="1381" spans="2:23" ht="12.75" customHeight="1" x14ac:dyDescent="0.2">
      <c r="B1381" s="244"/>
      <c r="C1381" s="224"/>
      <c r="D1381" s="25"/>
      <c r="E1381" s="118"/>
      <c r="F1381" s="987" t="str">
        <f>IF(AND(I1333&lt;&gt;"",J1374=""),HYPERLINK("#" &amp; Q1381,EUConst_MsgDescription),"")</f>
        <v/>
      </c>
      <c r="G1381" s="961"/>
      <c r="H1381" s="961"/>
      <c r="I1381" s="961"/>
      <c r="J1381" s="961"/>
      <c r="K1381" s="961"/>
      <c r="L1381" s="961"/>
      <c r="M1381" s="961"/>
      <c r="N1381" s="962"/>
      <c r="P1381" s="22" t="s">
        <v>172</v>
      </c>
      <c r="Q1381" s="371" t="str">
        <f>"#"&amp;ADDRESS(ROW($C$10),COLUMN($C$10))</f>
        <v>#$C$10</v>
      </c>
      <c r="S1381" s="253"/>
      <c r="W1381" s="253"/>
    </row>
    <row r="1382" spans="2:23" ht="5.0999999999999996" customHeight="1" x14ac:dyDescent="0.2">
      <c r="B1382" s="244"/>
      <c r="C1382" s="224"/>
      <c r="D1382" s="25"/>
      <c r="E1382" s="24"/>
      <c r="F1382" s="996"/>
      <c r="G1382" s="996"/>
      <c r="H1382" s="996"/>
      <c r="I1382" s="996"/>
      <c r="J1382" s="996"/>
      <c r="K1382" s="996"/>
      <c r="L1382" s="996"/>
      <c r="M1382" s="996"/>
      <c r="N1382" s="997"/>
      <c r="S1382" s="253"/>
      <c r="W1382" s="253"/>
    </row>
    <row r="1383" spans="2:23" ht="50.1" customHeight="1" x14ac:dyDescent="0.2">
      <c r="B1383" s="244"/>
      <c r="C1383" s="224"/>
      <c r="D1383" s="24"/>
      <c r="E1383" s="265"/>
      <c r="F1383" s="998"/>
      <c r="G1383" s="999"/>
      <c r="H1383" s="999"/>
      <c r="I1383" s="999"/>
      <c r="J1383" s="999"/>
      <c r="K1383" s="999"/>
      <c r="L1383" s="999"/>
      <c r="M1383" s="999"/>
      <c r="N1383" s="1000"/>
      <c r="S1383" s="252" t="b">
        <f>S1377</f>
        <v>0</v>
      </c>
      <c r="W1383" s="252"/>
    </row>
    <row r="1384" spans="2:23" ht="5.0999999999999996" customHeight="1" x14ac:dyDescent="0.2">
      <c r="B1384" s="244"/>
      <c r="C1384" s="224"/>
      <c r="D1384" s="25"/>
      <c r="N1384" s="225"/>
      <c r="S1384" s="253"/>
      <c r="W1384" s="253"/>
    </row>
    <row r="1385" spans="2:23" ht="12.75" customHeight="1" x14ac:dyDescent="0.2">
      <c r="B1385" s="244"/>
      <c r="C1385" s="224"/>
      <c r="D1385" s="25"/>
      <c r="E1385" s="118"/>
      <c r="F1385" s="949" t="str">
        <f>Translations!$B$210</f>
        <v>Atsauce uz ārējām datnēm (attiecīgā gadījumā)</v>
      </c>
      <c r="G1385" s="949"/>
      <c r="H1385" s="949"/>
      <c r="I1385" s="949"/>
      <c r="J1385" s="949"/>
      <c r="K1385" s="900"/>
      <c r="L1385" s="900"/>
      <c r="M1385" s="900"/>
      <c r="N1385" s="900"/>
      <c r="S1385" s="253"/>
      <c r="W1385" s="252"/>
    </row>
    <row r="1386" spans="2:23" ht="5.0999999999999996" customHeight="1" x14ac:dyDescent="0.2">
      <c r="B1386" s="244"/>
      <c r="C1386" s="224"/>
      <c r="D1386" s="25"/>
      <c r="N1386" s="225"/>
      <c r="S1386" s="253"/>
      <c r="W1386" s="253"/>
    </row>
    <row r="1387" spans="2:23" ht="12.75" customHeight="1" x14ac:dyDescent="0.2">
      <c r="B1387" s="244"/>
      <c r="C1387" s="224"/>
      <c r="D1387" s="25" t="s">
        <v>33</v>
      </c>
      <c r="E1387" s="939" t="str">
        <f>Translations!$B$258</f>
        <v>Vai ir ievērota hierarhiskā kārtība?</v>
      </c>
      <c r="F1387" s="939"/>
      <c r="G1387" s="939"/>
      <c r="H1387" s="940"/>
      <c r="I1387" s="260"/>
      <c r="J1387" s="256" t="str">
        <f>Translations!$B$259</f>
        <v xml:space="preserve"> Ja nav, kāpēc nav?</v>
      </c>
      <c r="K1387" s="926"/>
      <c r="L1387" s="927"/>
      <c r="M1387" s="927"/>
      <c r="N1387" s="941"/>
      <c r="S1387" s="252" t="b">
        <f>S1383</f>
        <v>0</v>
      </c>
      <c r="W1387" s="258" t="b">
        <f>OR(W1385,AND(I1387&lt;&gt;"",I1387=TRUE))</f>
        <v>0</v>
      </c>
    </row>
    <row r="1388" spans="2:23" ht="12.75" customHeight="1" x14ac:dyDescent="0.2">
      <c r="B1388" s="244"/>
      <c r="C1388" s="224"/>
      <c r="D1388" s="25"/>
      <c r="E1388" s="37" t="s">
        <v>139</v>
      </c>
      <c r="F1388" s="913" t="str">
        <f>Translations!$B$263</f>
        <v>Pārmērīgas izmaksas: labāku datu avotu izmantošana radītu pārmērīgas izmaksas.</v>
      </c>
      <c r="G1388" s="916"/>
      <c r="H1388" s="916"/>
      <c r="I1388" s="916"/>
      <c r="J1388" s="916"/>
      <c r="K1388" s="916"/>
      <c r="L1388" s="916"/>
      <c r="M1388" s="916"/>
      <c r="N1388" s="1001"/>
      <c r="S1388" s="253"/>
      <c r="W1388" s="253"/>
    </row>
    <row r="1389" spans="2:23" ht="5.0999999999999996" customHeight="1" x14ac:dyDescent="0.2">
      <c r="B1389" s="244"/>
      <c r="C1389" s="224"/>
      <c r="E1389" s="432"/>
      <c r="F1389" s="432"/>
      <c r="G1389" s="432"/>
      <c r="H1389" s="432"/>
      <c r="I1389" s="432"/>
      <c r="J1389" s="432"/>
      <c r="K1389" s="432"/>
      <c r="L1389" s="432"/>
      <c r="M1389" s="432"/>
      <c r="N1389" s="552"/>
      <c r="S1389" s="253"/>
      <c r="W1389" s="253"/>
    </row>
    <row r="1390" spans="2:23" ht="12.75" customHeight="1" x14ac:dyDescent="0.2">
      <c r="B1390" s="244"/>
      <c r="C1390" s="224"/>
      <c r="D1390" s="25"/>
      <c r="E1390" s="25"/>
      <c r="F1390" s="714" t="str">
        <f>Translations!$B$264</f>
        <v>Sīkākas ziņas par jebkādām atkāpēm no hierarhijas</v>
      </c>
      <c r="G1390" s="714"/>
      <c r="H1390" s="714"/>
      <c r="I1390" s="714"/>
      <c r="J1390" s="714"/>
      <c r="K1390" s="714"/>
      <c r="L1390" s="714"/>
      <c r="M1390" s="714"/>
      <c r="N1390" s="995"/>
      <c r="S1390" s="253"/>
      <c r="W1390" s="253"/>
    </row>
    <row r="1391" spans="2:23" ht="25.5" customHeight="1" thickBot="1" x14ac:dyDescent="0.25">
      <c r="B1391" s="244"/>
      <c r="C1391" s="224"/>
      <c r="E1391" s="25"/>
      <c r="F1391" s="946"/>
      <c r="G1391" s="947"/>
      <c r="H1391" s="947"/>
      <c r="I1391" s="947"/>
      <c r="J1391" s="947"/>
      <c r="K1391" s="947"/>
      <c r="L1391" s="947"/>
      <c r="M1391" s="947"/>
      <c r="N1391" s="948"/>
      <c r="S1391" s="273" t="b">
        <f>S1387</f>
        <v>0</v>
      </c>
      <c r="W1391" s="268" t="b">
        <f>W1387</f>
        <v>0</v>
      </c>
    </row>
    <row r="1392" spans="2:23" ht="5.0999999999999996" customHeight="1" x14ac:dyDescent="0.2">
      <c r="B1392" s="244"/>
      <c r="C1392" s="224"/>
      <c r="N1392" s="225"/>
    </row>
    <row r="1393" spans="2:23" ht="5.0999999999999996" customHeight="1" x14ac:dyDescent="0.2">
      <c r="B1393" s="244"/>
      <c r="C1393" s="232"/>
      <c r="D1393" s="235"/>
      <c r="E1393" s="233"/>
      <c r="F1393" s="233"/>
      <c r="G1393" s="233"/>
      <c r="H1393" s="233"/>
      <c r="I1393" s="233"/>
      <c r="J1393" s="233"/>
      <c r="K1393" s="233"/>
      <c r="L1393" s="233"/>
      <c r="M1393" s="233"/>
      <c r="N1393" s="234"/>
    </row>
    <row r="1394" spans="2:23" ht="12.75" customHeight="1" x14ac:dyDescent="0.2">
      <c r="B1394" s="244"/>
      <c r="C1394" s="344"/>
      <c r="D1394" s="34" t="s">
        <v>29</v>
      </c>
      <c r="E1394" s="1002" t="str">
        <f>Translations!$B$324</f>
        <v>Vai ir relevantas no ETS neaptvertām iekārtām vai vienībām importētas izmērāma siltuma plūsmas?</v>
      </c>
      <c r="F1394" s="1002"/>
      <c r="G1394" s="1002"/>
      <c r="H1394" s="1002"/>
      <c r="I1394" s="1002"/>
      <c r="J1394" s="1002"/>
      <c r="K1394" s="1002"/>
      <c r="L1394" s="1002"/>
      <c r="M1394" s="986"/>
      <c r="N1394" s="986"/>
      <c r="R1394" s="254"/>
    </row>
    <row r="1395" spans="2:23" ht="5.0999999999999996" customHeight="1" x14ac:dyDescent="0.2">
      <c r="B1395" s="244"/>
      <c r="C1395" s="344"/>
      <c r="D1395" s="20"/>
      <c r="E1395" s="547"/>
      <c r="F1395" s="547"/>
      <c r="G1395" s="547"/>
      <c r="H1395" s="547"/>
      <c r="I1395" s="547"/>
      <c r="J1395" s="547"/>
      <c r="K1395" s="547"/>
      <c r="L1395" s="547"/>
      <c r="M1395" s="547"/>
      <c r="N1395" s="558"/>
      <c r="R1395" s="254"/>
    </row>
    <row r="1396" spans="2:23" ht="12.75" customHeight="1" x14ac:dyDescent="0.2">
      <c r="B1396" s="244"/>
      <c r="C1396" s="344"/>
      <c r="D1396" s="20"/>
      <c r="E1396" s="20"/>
      <c r="F1396" s="1003" t="str">
        <f>Translations!$B$257</f>
        <v>Izmantotās metodikas apraksts</v>
      </c>
      <c r="G1396" s="1003"/>
      <c r="H1396" s="1003"/>
      <c r="I1396" s="1003"/>
      <c r="J1396" s="1003"/>
      <c r="K1396" s="1003"/>
      <c r="L1396" s="1003"/>
      <c r="M1396" s="1003"/>
      <c r="N1396" s="1004"/>
      <c r="R1396" s="254"/>
    </row>
    <row r="1397" spans="2:23" ht="5.0999999999999996" customHeight="1" thickBot="1" x14ac:dyDescent="0.25">
      <c r="B1397" s="244"/>
      <c r="C1397" s="344"/>
      <c r="D1397" s="20"/>
      <c r="E1397" s="37"/>
      <c r="F1397" s="346"/>
      <c r="G1397" s="347"/>
      <c r="H1397" s="347"/>
      <c r="I1397" s="347"/>
      <c r="J1397" s="347"/>
      <c r="K1397" s="347"/>
      <c r="L1397" s="347"/>
      <c r="M1397" s="347"/>
      <c r="N1397" s="348"/>
    </row>
    <row r="1398" spans="2:23" ht="12.75" customHeight="1" x14ac:dyDescent="0.2">
      <c r="B1398" s="244"/>
      <c r="C1398" s="344"/>
      <c r="D1398" s="345"/>
      <c r="E1398" s="349"/>
      <c r="F1398" s="987" t="str">
        <f>IF(I1333&lt;&gt;"",HYPERLINK("#" &amp; Q1398,EUConst_MsgDescription),"")</f>
        <v/>
      </c>
      <c r="G1398" s="961"/>
      <c r="H1398" s="961"/>
      <c r="I1398" s="961"/>
      <c r="J1398" s="961"/>
      <c r="K1398" s="961"/>
      <c r="L1398" s="961"/>
      <c r="M1398" s="961"/>
      <c r="N1398" s="962"/>
      <c r="P1398" s="22" t="s">
        <v>172</v>
      </c>
      <c r="Q1398" s="371" t="str">
        <f>"#"&amp;ADDRESS(ROW($C$10),COLUMN($C$10))</f>
        <v>#$C$10</v>
      </c>
      <c r="W1398" s="266" t="s">
        <v>165</v>
      </c>
    </row>
    <row r="1399" spans="2:23" ht="5.0999999999999996" customHeight="1" thickBot="1" x14ac:dyDescent="0.25">
      <c r="B1399" s="244"/>
      <c r="C1399" s="344"/>
      <c r="D1399" s="345"/>
      <c r="E1399" s="349"/>
      <c r="F1399" s="1034"/>
      <c r="G1399" s="1035"/>
      <c r="H1399" s="1035"/>
      <c r="I1399" s="1035"/>
      <c r="J1399" s="1035"/>
      <c r="K1399" s="1035"/>
      <c r="L1399" s="1035"/>
      <c r="M1399" s="1035"/>
      <c r="N1399" s="1036"/>
      <c r="P1399" s="22"/>
      <c r="W1399" s="253"/>
    </row>
    <row r="1400" spans="2:23" ht="50.1" customHeight="1" thickBot="1" x14ac:dyDescent="0.25">
      <c r="B1400" s="244"/>
      <c r="C1400" s="344"/>
      <c r="D1400" s="20"/>
      <c r="E1400" s="20"/>
      <c r="F1400" s="946"/>
      <c r="G1400" s="947"/>
      <c r="H1400" s="947"/>
      <c r="I1400" s="947"/>
      <c r="J1400" s="947"/>
      <c r="K1400" s="947"/>
      <c r="L1400" s="947"/>
      <c r="M1400" s="947"/>
      <c r="N1400" s="948"/>
      <c r="R1400" s="254"/>
      <c r="V1400" s="254"/>
      <c r="W1400" s="377" t="b">
        <f>OR(W1394,AND(M1394&lt;&gt;"",M1394=FALSE))</f>
        <v>0</v>
      </c>
    </row>
    <row r="1401" spans="2:23" ht="5.0999999999999996" customHeight="1" x14ac:dyDescent="0.2">
      <c r="B1401" s="244"/>
      <c r="C1401" s="344"/>
      <c r="D1401" s="345"/>
      <c r="E1401" s="350"/>
      <c r="F1401" s="548"/>
      <c r="G1401" s="548"/>
      <c r="H1401" s="548"/>
      <c r="I1401" s="548"/>
      <c r="J1401" s="548"/>
      <c r="K1401" s="548"/>
      <c r="L1401" s="548"/>
      <c r="M1401" s="548"/>
      <c r="N1401" s="351"/>
      <c r="R1401" s="254"/>
    </row>
    <row r="1402" spans="2:23" ht="12.75" customHeight="1" x14ac:dyDescent="0.2">
      <c r="B1402" s="244"/>
      <c r="C1402" s="352"/>
      <c r="D1402" s="353"/>
      <c r="E1402" s="353"/>
      <c r="F1402" s="353"/>
      <c r="G1402" s="353"/>
      <c r="H1402" s="353"/>
      <c r="I1402" s="353"/>
      <c r="J1402" s="353"/>
      <c r="K1402" s="353"/>
      <c r="L1402" s="353"/>
      <c r="M1402" s="353"/>
      <c r="N1402" s="354"/>
    </row>
    <row r="1403" spans="2:23" ht="15" customHeight="1" x14ac:dyDescent="0.2">
      <c r="B1403" s="244"/>
      <c r="C1403" s="318"/>
      <c r="D1403" s="1024" t="str">
        <f>Translations!$B$329</f>
        <v>Dati, kas vajadzīgi, lai noteiktu līmeņatzīmju uzlabošanas rādītāju saskaņā ar direktīvas 10.a panta 2. punktu.</v>
      </c>
      <c r="E1403" s="1025"/>
      <c r="F1403" s="1025"/>
      <c r="G1403" s="1025"/>
      <c r="H1403" s="1025"/>
      <c r="I1403" s="1025"/>
      <c r="J1403" s="1025"/>
      <c r="K1403" s="1025"/>
      <c r="L1403" s="1025"/>
      <c r="M1403" s="1025"/>
      <c r="N1403" s="1026"/>
    </row>
    <row r="1404" spans="2:23" ht="5.0999999999999996" customHeight="1" x14ac:dyDescent="0.2">
      <c r="B1404" s="244"/>
      <c r="C1404" s="318"/>
      <c r="D1404" s="319"/>
      <c r="E1404" s="319"/>
      <c r="F1404" s="319"/>
      <c r="G1404" s="319"/>
      <c r="H1404" s="319"/>
      <c r="I1404" s="319"/>
      <c r="J1404" s="319"/>
      <c r="K1404" s="319"/>
      <c r="L1404" s="319"/>
      <c r="M1404" s="319"/>
      <c r="N1404" s="320"/>
    </row>
    <row r="1405" spans="2:23" ht="12.75" customHeight="1" x14ac:dyDescent="0.2">
      <c r="B1405" s="244"/>
      <c r="C1405" s="318"/>
      <c r="D1405" s="321" t="s">
        <v>30</v>
      </c>
      <c r="E1405" s="1032" t="str">
        <f>Translations!$B$330</f>
        <v>Tieši attiecināmās emisijas</v>
      </c>
      <c r="F1405" s="1032"/>
      <c r="G1405" s="1032"/>
      <c r="H1405" s="1032"/>
      <c r="I1405" s="1032"/>
      <c r="J1405" s="1032"/>
      <c r="K1405" s="1032"/>
      <c r="L1405" s="1032"/>
      <c r="M1405" s="1032"/>
      <c r="N1405" s="1033"/>
    </row>
    <row r="1406" spans="2:23" ht="12.75" customHeight="1" x14ac:dyDescent="0.2">
      <c r="B1406" s="244"/>
      <c r="C1406" s="318"/>
      <c r="D1406" s="322" t="s">
        <v>32</v>
      </c>
      <c r="E1406" s="980" t="str">
        <f>Translations!$B$331</f>
        <v>Tieši attiecināmo emisiju attiecināšana</v>
      </c>
      <c r="F1406" s="980"/>
      <c r="G1406" s="980"/>
      <c r="H1406" s="980"/>
      <c r="I1406" s="980"/>
      <c r="J1406" s="980"/>
      <c r="K1406" s="980"/>
      <c r="L1406" s="980"/>
      <c r="M1406" s="980"/>
      <c r="N1406" s="981"/>
      <c r="T1406" s="18"/>
    </row>
    <row r="1407" spans="2:23" ht="5.0999999999999996" customHeight="1" x14ac:dyDescent="0.2">
      <c r="B1407" s="244"/>
      <c r="C1407" s="318"/>
      <c r="D1407" s="319"/>
      <c r="E1407" s="991"/>
      <c r="F1407" s="992"/>
      <c r="G1407" s="992"/>
      <c r="H1407" s="992"/>
      <c r="I1407" s="992"/>
      <c r="J1407" s="992"/>
      <c r="K1407" s="992"/>
      <c r="L1407" s="992"/>
      <c r="M1407" s="992"/>
      <c r="N1407" s="993"/>
    </row>
    <row r="1408" spans="2:23" ht="12.75" customHeight="1" x14ac:dyDescent="0.2">
      <c r="B1408" s="244"/>
      <c r="C1408" s="318"/>
      <c r="D1408" s="322"/>
      <c r="E1408" s="324"/>
      <c r="F1408" s="987" t="str">
        <f>IF(I1333&lt;&gt;"",HYPERLINK("#" &amp; Q1408,EUConst_MsgDescription),"")</f>
        <v/>
      </c>
      <c r="G1408" s="961"/>
      <c r="H1408" s="961"/>
      <c r="I1408" s="961"/>
      <c r="J1408" s="961"/>
      <c r="K1408" s="961"/>
      <c r="L1408" s="961"/>
      <c r="M1408" s="961"/>
      <c r="N1408" s="962"/>
      <c r="P1408" s="22" t="s">
        <v>172</v>
      </c>
      <c r="Q1408" s="371" t="str">
        <f>"#"&amp;ADDRESS(ROW($C$10),COLUMN($C$10))</f>
        <v>#$C$10</v>
      </c>
    </row>
    <row r="1409" spans="2:23" ht="5.0999999999999996" customHeight="1" x14ac:dyDescent="0.2">
      <c r="B1409" s="244"/>
      <c r="C1409" s="318"/>
      <c r="D1409" s="322"/>
      <c r="E1409" s="325"/>
      <c r="F1409" s="988"/>
      <c r="G1409" s="988"/>
      <c r="H1409" s="988"/>
      <c r="I1409" s="988"/>
      <c r="J1409" s="988"/>
      <c r="K1409" s="988"/>
      <c r="L1409" s="988"/>
      <c r="M1409" s="988"/>
      <c r="N1409" s="989"/>
    </row>
    <row r="1410" spans="2:23" ht="50.1" customHeight="1" x14ac:dyDescent="0.2">
      <c r="B1410" s="244"/>
      <c r="C1410" s="318"/>
      <c r="D1410" s="319"/>
      <c r="E1410" s="319"/>
      <c r="F1410" s="926"/>
      <c r="G1410" s="927"/>
      <c r="H1410" s="927"/>
      <c r="I1410" s="927"/>
      <c r="J1410" s="927"/>
      <c r="K1410" s="927"/>
      <c r="L1410" s="927"/>
      <c r="M1410" s="927"/>
      <c r="N1410" s="941"/>
    </row>
    <row r="1411" spans="2:23" ht="5.0999999999999996" customHeight="1" x14ac:dyDescent="0.2">
      <c r="B1411" s="244"/>
      <c r="C1411" s="318"/>
      <c r="D1411" s="319"/>
      <c r="E1411" s="319"/>
      <c r="F1411" s="319"/>
      <c r="G1411" s="319"/>
      <c r="H1411" s="319"/>
      <c r="I1411" s="319"/>
      <c r="J1411" s="319"/>
      <c r="K1411" s="319"/>
      <c r="L1411" s="319"/>
      <c r="M1411" s="319"/>
      <c r="N1411" s="320"/>
    </row>
    <row r="1412" spans="2:23" ht="12.75" customHeight="1" x14ac:dyDescent="0.2">
      <c r="B1412" s="244"/>
      <c r="C1412" s="318"/>
      <c r="D1412" s="319"/>
      <c r="E1412" s="319"/>
      <c r="F1412" s="990" t="str">
        <f>Translations!$B$210</f>
        <v>Atsauce uz ārējām datnēm (attiecīgā gadījumā)</v>
      </c>
      <c r="G1412" s="990"/>
      <c r="H1412" s="990"/>
      <c r="I1412" s="990"/>
      <c r="J1412" s="990"/>
      <c r="K1412" s="900"/>
      <c r="L1412" s="900"/>
      <c r="M1412" s="900"/>
      <c r="N1412" s="900"/>
    </row>
    <row r="1413" spans="2:23" ht="5.0999999999999996" customHeight="1" x14ac:dyDescent="0.2">
      <c r="B1413" s="244"/>
      <c r="C1413" s="318"/>
      <c r="D1413" s="319"/>
      <c r="E1413" s="319"/>
      <c r="F1413" s="326"/>
      <c r="G1413" s="326"/>
      <c r="H1413" s="326"/>
      <c r="I1413" s="326"/>
      <c r="J1413" s="326"/>
      <c r="K1413" s="326"/>
      <c r="L1413" s="326"/>
      <c r="M1413" s="326"/>
      <c r="N1413" s="327"/>
    </row>
    <row r="1414" spans="2:23" ht="12.75" customHeight="1" x14ac:dyDescent="0.2">
      <c r="B1414" s="244"/>
      <c r="C1414" s="318"/>
      <c r="D1414" s="322" t="s">
        <v>33</v>
      </c>
      <c r="E1414" s="980" t="str">
        <f>Translations!$B$337</f>
        <v>Vai ir relevantas vēl citas iekšējas avota plūsmas?</v>
      </c>
      <c r="F1414" s="980"/>
      <c r="G1414" s="980"/>
      <c r="H1414" s="980"/>
      <c r="I1414" s="980"/>
      <c r="J1414" s="980"/>
      <c r="K1414" s="980"/>
      <c r="L1414" s="980"/>
      <c r="M1414" s="986"/>
      <c r="N1414" s="986"/>
      <c r="T1414" s="18"/>
    </row>
    <row r="1415" spans="2:23" ht="5.0999999999999996" customHeight="1" x14ac:dyDescent="0.2">
      <c r="B1415" s="244"/>
      <c r="C1415" s="318"/>
      <c r="D1415" s="322"/>
      <c r="E1415" s="323"/>
      <c r="F1415" s="991"/>
      <c r="G1415" s="991"/>
      <c r="H1415" s="991"/>
      <c r="I1415" s="991"/>
      <c r="J1415" s="991"/>
      <c r="K1415" s="991"/>
      <c r="L1415" s="991"/>
      <c r="M1415" s="991"/>
      <c r="N1415" s="1022"/>
    </row>
    <row r="1416" spans="2:23" ht="25.5" customHeight="1" thickBot="1" x14ac:dyDescent="0.25">
      <c r="B1416" s="244"/>
      <c r="C1416" s="318"/>
      <c r="D1416" s="319"/>
      <c r="E1416" s="319"/>
      <c r="F1416" s="319"/>
      <c r="G1416" s="319"/>
      <c r="H1416" s="319"/>
      <c r="I1416" s="982" t="str">
        <f>Translations!$B$254</f>
        <v>Datu avots</v>
      </c>
      <c r="J1416" s="982"/>
      <c r="K1416" s="982" t="str">
        <f>Translations!$B$255</f>
        <v>Cits datu avots (attiecīgā gadījumā)</v>
      </c>
      <c r="L1416" s="982"/>
      <c r="M1416" s="982" t="str">
        <f>Translations!$B$255</f>
        <v>Cits datu avots (attiecīgā gadījumā)</v>
      </c>
      <c r="N1416" s="982"/>
      <c r="W1416" s="245" t="s">
        <v>165</v>
      </c>
    </row>
    <row r="1417" spans="2:23" ht="12.75" customHeight="1" x14ac:dyDescent="0.2">
      <c r="B1417" s="244"/>
      <c r="C1417" s="318"/>
      <c r="D1417" s="322"/>
      <c r="E1417" s="324" t="s">
        <v>302</v>
      </c>
      <c r="F1417" s="985" t="str">
        <f>Translations!$B$342</f>
        <v>Importētie vai eksportētie daudzumi</v>
      </c>
      <c r="G1417" s="994"/>
      <c r="H1417" s="994"/>
      <c r="I1417" s="983"/>
      <c r="J1417" s="983"/>
      <c r="K1417" s="965"/>
      <c r="L1417" s="965"/>
      <c r="M1417" s="965"/>
      <c r="N1417" s="965"/>
      <c r="W1417" s="251" t="b">
        <f>AND(M1414&lt;&gt;"",M1414=FALSE)</f>
        <v>0</v>
      </c>
    </row>
    <row r="1418" spans="2:23" ht="12.75" customHeight="1" x14ac:dyDescent="0.2">
      <c r="B1418" s="244"/>
      <c r="C1418" s="318"/>
      <c r="D1418" s="322"/>
      <c r="E1418" s="324" t="s">
        <v>303</v>
      </c>
      <c r="F1418" s="985" t="str">
        <f>Translations!$B$256</f>
        <v>Enerģētiskais saturs</v>
      </c>
      <c r="G1418" s="994"/>
      <c r="H1418" s="994"/>
      <c r="I1418" s="983"/>
      <c r="J1418" s="983"/>
      <c r="K1418" s="965"/>
      <c r="L1418" s="965"/>
      <c r="M1418" s="965"/>
      <c r="N1418" s="965"/>
      <c r="W1418" s="271" t="b">
        <f>W1417</f>
        <v>0</v>
      </c>
    </row>
    <row r="1419" spans="2:23" ht="12.75" customHeight="1" x14ac:dyDescent="0.2">
      <c r="B1419" s="244"/>
      <c r="C1419" s="318"/>
      <c r="D1419" s="322"/>
      <c r="E1419" s="324" t="s">
        <v>304</v>
      </c>
      <c r="F1419" s="984" t="str">
        <f>Translations!$B$343</f>
        <v>Emisijas faktors vai oglekļa saturs</v>
      </c>
      <c r="G1419" s="984"/>
      <c r="H1419" s="985"/>
      <c r="I1419" s="926"/>
      <c r="J1419" s="941"/>
      <c r="K1419" s="928"/>
      <c r="L1419" s="945"/>
      <c r="M1419" s="928"/>
      <c r="N1419" s="945"/>
      <c r="W1419" s="271" t="b">
        <f>W1418</f>
        <v>0</v>
      </c>
    </row>
    <row r="1420" spans="2:23" ht="12.75" customHeight="1" x14ac:dyDescent="0.2">
      <c r="B1420" s="244"/>
      <c r="C1420" s="318"/>
      <c r="D1420" s="322"/>
      <c r="E1420" s="324" t="s">
        <v>305</v>
      </c>
      <c r="F1420" s="984" t="str">
        <f>Translations!$B$344</f>
        <v>Biomasas saturs</v>
      </c>
      <c r="G1420" s="984"/>
      <c r="H1420" s="985"/>
      <c r="I1420" s="926"/>
      <c r="J1420" s="941"/>
      <c r="K1420" s="928"/>
      <c r="L1420" s="945"/>
      <c r="M1420" s="928"/>
      <c r="N1420" s="945"/>
      <c r="W1420" s="271" t="b">
        <f>W1419</f>
        <v>0</v>
      </c>
    </row>
    <row r="1421" spans="2:23" ht="5.0999999999999996" customHeight="1" x14ac:dyDescent="0.2">
      <c r="B1421" s="244"/>
      <c r="C1421" s="318"/>
      <c r="D1421" s="322"/>
      <c r="E1421" s="319"/>
      <c r="F1421" s="319"/>
      <c r="G1421" s="319"/>
      <c r="H1421" s="319"/>
      <c r="I1421" s="319"/>
      <c r="J1421" s="319"/>
      <c r="K1421" s="319"/>
      <c r="L1421" s="319"/>
      <c r="M1421" s="319"/>
      <c r="N1421" s="320"/>
      <c r="W1421" s="253"/>
    </row>
    <row r="1422" spans="2:23" ht="12.75" customHeight="1" x14ac:dyDescent="0.2">
      <c r="B1422" s="244"/>
      <c r="C1422" s="318"/>
      <c r="D1422" s="322"/>
      <c r="E1422" s="324" t="s">
        <v>306</v>
      </c>
      <c r="F1422" s="978" t="str">
        <f>Translations!$B$257</f>
        <v>Izmantotās metodikas apraksts</v>
      </c>
      <c r="G1422" s="978"/>
      <c r="H1422" s="978"/>
      <c r="I1422" s="978"/>
      <c r="J1422" s="978"/>
      <c r="K1422" s="978"/>
      <c r="L1422" s="978"/>
      <c r="M1422" s="978"/>
      <c r="N1422" s="979"/>
      <c r="W1422" s="253"/>
    </row>
    <row r="1423" spans="2:23" ht="5.0999999999999996" customHeight="1" x14ac:dyDescent="0.2">
      <c r="B1423" s="244"/>
      <c r="C1423" s="318"/>
      <c r="D1423" s="319"/>
      <c r="E1423" s="323"/>
      <c r="F1423" s="213"/>
      <c r="G1423" s="553"/>
      <c r="H1423" s="553"/>
      <c r="I1423" s="553"/>
      <c r="J1423" s="553"/>
      <c r="K1423" s="553"/>
      <c r="L1423" s="553"/>
      <c r="M1423" s="553"/>
      <c r="N1423" s="554"/>
      <c r="W1423" s="253"/>
    </row>
    <row r="1424" spans="2:23" ht="12.75" customHeight="1" x14ac:dyDescent="0.2">
      <c r="B1424" s="244"/>
      <c r="C1424" s="318"/>
      <c r="D1424" s="322"/>
      <c r="E1424" s="324"/>
      <c r="F1424" s="987" t="str">
        <f>IF(I1333&lt;&gt;"",HYPERLINK("#" &amp; Q1424,EUConst_MsgDescription),"")</f>
        <v/>
      </c>
      <c r="G1424" s="961"/>
      <c r="H1424" s="961"/>
      <c r="I1424" s="961"/>
      <c r="J1424" s="961"/>
      <c r="K1424" s="961"/>
      <c r="L1424" s="961"/>
      <c r="M1424" s="961"/>
      <c r="N1424" s="962"/>
      <c r="P1424" s="22" t="s">
        <v>172</v>
      </c>
      <c r="Q1424" s="371" t="str">
        <f>"#"&amp;ADDRESS(ROW($C$10),COLUMN($C$10))</f>
        <v>#$C$10</v>
      </c>
      <c r="W1424" s="253"/>
    </row>
    <row r="1425" spans="1:23" ht="5.0999999999999996" customHeight="1" x14ac:dyDescent="0.2">
      <c r="B1425" s="244"/>
      <c r="C1425" s="318"/>
      <c r="D1425" s="322"/>
      <c r="E1425" s="325"/>
      <c r="F1425" s="988"/>
      <c r="G1425" s="988"/>
      <c r="H1425" s="988"/>
      <c r="I1425" s="988"/>
      <c r="J1425" s="988"/>
      <c r="K1425" s="988"/>
      <c r="L1425" s="988"/>
      <c r="M1425" s="988"/>
      <c r="N1425" s="989"/>
      <c r="W1425" s="253"/>
    </row>
    <row r="1426" spans="1:23" s="249" customFormat="1" ht="50.1" customHeight="1" x14ac:dyDescent="0.2">
      <c r="A1426" s="254"/>
      <c r="B1426" s="12"/>
      <c r="C1426" s="318"/>
      <c r="D1426" s="325"/>
      <c r="E1426" s="325"/>
      <c r="F1426" s="946"/>
      <c r="G1426" s="947"/>
      <c r="H1426" s="947"/>
      <c r="I1426" s="947"/>
      <c r="J1426" s="947"/>
      <c r="K1426" s="947"/>
      <c r="L1426" s="947"/>
      <c r="M1426" s="947"/>
      <c r="N1426" s="948"/>
      <c r="O1426" s="36"/>
      <c r="P1426" s="254"/>
      <c r="Q1426" s="254"/>
      <c r="R1426" s="254"/>
      <c r="S1426" s="245"/>
      <c r="T1426" s="245"/>
      <c r="U1426" s="254"/>
      <c r="V1426" s="254"/>
      <c r="W1426" s="255" t="b">
        <f>W1420</f>
        <v>0</v>
      </c>
    </row>
    <row r="1427" spans="1:23" ht="5.0999999999999996" customHeight="1" x14ac:dyDescent="0.2">
      <c r="C1427" s="318"/>
      <c r="D1427" s="322"/>
      <c r="E1427" s="319"/>
      <c r="F1427" s="319"/>
      <c r="G1427" s="319"/>
      <c r="H1427" s="319"/>
      <c r="I1427" s="319"/>
      <c r="J1427" s="319"/>
      <c r="K1427" s="319"/>
      <c r="L1427" s="319"/>
      <c r="M1427" s="319"/>
      <c r="N1427" s="320"/>
      <c r="W1427" s="253"/>
    </row>
    <row r="1428" spans="1:23" ht="12.75" customHeight="1" thickBot="1" x14ac:dyDescent="0.25">
      <c r="C1428" s="318"/>
      <c r="D1428" s="322"/>
      <c r="E1428" s="324"/>
      <c r="F1428" s="990" t="str">
        <f>Translations!$B$210</f>
        <v>Atsauce uz ārējām datnēm (attiecīgā gadījumā)</v>
      </c>
      <c r="G1428" s="990"/>
      <c r="H1428" s="990"/>
      <c r="I1428" s="990"/>
      <c r="J1428" s="990"/>
      <c r="K1428" s="900"/>
      <c r="L1428" s="900"/>
      <c r="M1428" s="900"/>
      <c r="N1428" s="900"/>
      <c r="W1428" s="259" t="b">
        <f>W1426</f>
        <v>0</v>
      </c>
    </row>
    <row r="1429" spans="1:23" ht="5.0999999999999996" customHeight="1" x14ac:dyDescent="0.2">
      <c r="C1429" s="318"/>
      <c r="D1429" s="322"/>
      <c r="E1429" s="319"/>
      <c r="F1429" s="319"/>
      <c r="G1429" s="319"/>
      <c r="H1429" s="319"/>
      <c r="I1429" s="319"/>
      <c r="J1429" s="319"/>
      <c r="K1429" s="319"/>
      <c r="L1429" s="319"/>
      <c r="M1429" s="319"/>
      <c r="N1429" s="320"/>
    </row>
    <row r="1430" spans="1:23" ht="12.75" customHeight="1" thickBot="1" x14ac:dyDescent="0.25">
      <c r="C1430" s="318"/>
      <c r="D1430" s="322" t="s">
        <v>34</v>
      </c>
      <c r="E1430" s="980" t="str">
        <f>Translations!$B$345</f>
        <v>Vai ir relevants importētais vai eksportētais pārvietotais CO2?</v>
      </c>
      <c r="F1430" s="980"/>
      <c r="G1430" s="980"/>
      <c r="H1430" s="980"/>
      <c r="I1430" s="980"/>
      <c r="J1430" s="980"/>
      <c r="K1430" s="980"/>
      <c r="L1430" s="980"/>
      <c r="M1430" s="986"/>
      <c r="N1430" s="986"/>
      <c r="T1430" s="18"/>
    </row>
    <row r="1431" spans="1:23" ht="5.0999999999999996" customHeight="1" thickBot="1" x14ac:dyDescent="0.25">
      <c r="C1431" s="318"/>
      <c r="D1431" s="319"/>
      <c r="E1431" s="991"/>
      <c r="F1431" s="992"/>
      <c r="G1431" s="992"/>
      <c r="H1431" s="992"/>
      <c r="I1431" s="992"/>
      <c r="J1431" s="992"/>
      <c r="K1431" s="992"/>
      <c r="L1431" s="992"/>
      <c r="M1431" s="992"/>
      <c r="N1431" s="993"/>
      <c r="W1431" s="266" t="s">
        <v>165</v>
      </c>
    </row>
    <row r="1432" spans="1:23" ht="25.5" customHeight="1" x14ac:dyDescent="0.2">
      <c r="C1432" s="318"/>
      <c r="D1432" s="319"/>
      <c r="E1432" s="319"/>
      <c r="F1432" s="926"/>
      <c r="G1432" s="927"/>
      <c r="H1432" s="927"/>
      <c r="I1432" s="927"/>
      <c r="J1432" s="927"/>
      <c r="K1432" s="927"/>
      <c r="L1432" s="927"/>
      <c r="M1432" s="927"/>
      <c r="N1432" s="941"/>
      <c r="W1432" s="251" t="b">
        <f>AND(M1430&lt;&gt;"",M1430=FALSE)</f>
        <v>0</v>
      </c>
    </row>
    <row r="1433" spans="1:23" ht="5.0999999999999996" customHeight="1" x14ac:dyDescent="0.2">
      <c r="C1433" s="318"/>
      <c r="D1433" s="319"/>
      <c r="E1433" s="319"/>
      <c r="F1433" s="319"/>
      <c r="G1433" s="319"/>
      <c r="H1433" s="319"/>
      <c r="I1433" s="319"/>
      <c r="J1433" s="319"/>
      <c r="K1433" s="319"/>
      <c r="L1433" s="319"/>
      <c r="M1433" s="319"/>
      <c r="N1433" s="320"/>
      <c r="W1433" s="253"/>
    </row>
    <row r="1434" spans="1:23" ht="12.75" customHeight="1" thickBot="1" x14ac:dyDescent="0.25">
      <c r="C1434" s="318"/>
      <c r="D1434" s="319"/>
      <c r="E1434" s="319"/>
      <c r="F1434" s="990" t="str">
        <f>Translations!$B$210</f>
        <v>Atsauce uz ārējām datnēm (attiecīgā gadījumā)</v>
      </c>
      <c r="G1434" s="990"/>
      <c r="H1434" s="990"/>
      <c r="I1434" s="990"/>
      <c r="J1434" s="990"/>
      <c r="K1434" s="900"/>
      <c r="L1434" s="900"/>
      <c r="M1434" s="900"/>
      <c r="N1434" s="900"/>
      <c r="W1434" s="273" t="b">
        <f>W1432</f>
        <v>0</v>
      </c>
    </row>
    <row r="1435" spans="1:23" ht="5.0999999999999996" customHeight="1" x14ac:dyDescent="0.2">
      <c r="C1435" s="318"/>
      <c r="D1435" s="322"/>
      <c r="E1435" s="319"/>
      <c r="F1435" s="319"/>
      <c r="G1435" s="319"/>
      <c r="H1435" s="319"/>
      <c r="I1435" s="319"/>
      <c r="J1435" s="319"/>
      <c r="K1435" s="319"/>
      <c r="L1435" s="319"/>
      <c r="M1435" s="319"/>
      <c r="N1435" s="320"/>
    </row>
    <row r="1436" spans="1:23" ht="5.0999999999999996" customHeight="1" x14ac:dyDescent="0.2">
      <c r="C1436" s="315"/>
      <c r="D1436" s="328"/>
      <c r="E1436" s="316"/>
      <c r="F1436" s="316"/>
      <c r="G1436" s="316"/>
      <c r="H1436" s="316"/>
      <c r="I1436" s="316"/>
      <c r="J1436" s="316"/>
      <c r="K1436" s="316"/>
      <c r="L1436" s="316"/>
      <c r="M1436" s="316"/>
      <c r="N1436" s="317"/>
    </row>
    <row r="1437" spans="1:23" ht="12.75" customHeight="1" x14ac:dyDescent="0.2">
      <c r="C1437" s="318"/>
      <c r="D1437" s="321" t="s">
        <v>31</v>
      </c>
      <c r="E1437" s="1017" t="str">
        <f>Translations!$B$831</f>
        <v>Enerģijas ielaide šajā apakšiekārtā un relevantais emisijas faktors</v>
      </c>
      <c r="F1437" s="1017"/>
      <c r="G1437" s="1017"/>
      <c r="H1437" s="1017"/>
      <c r="I1437" s="1017"/>
      <c r="J1437" s="1017"/>
      <c r="K1437" s="1017"/>
      <c r="L1437" s="1017"/>
      <c r="M1437" s="1017"/>
      <c r="N1437" s="1018"/>
    </row>
    <row r="1438" spans="1:23" ht="5.0999999999999996" customHeight="1" x14ac:dyDescent="0.2">
      <c r="C1438" s="318"/>
      <c r="D1438" s="319"/>
      <c r="E1438" s="1019"/>
      <c r="F1438" s="1020"/>
      <c r="G1438" s="1020"/>
      <c r="H1438" s="1020"/>
      <c r="I1438" s="1020"/>
      <c r="J1438" s="1020"/>
      <c r="K1438" s="1020"/>
      <c r="L1438" s="1020"/>
      <c r="M1438" s="1020"/>
      <c r="N1438" s="1021"/>
    </row>
    <row r="1439" spans="1:23" ht="12.75" customHeight="1" x14ac:dyDescent="0.2">
      <c r="C1439" s="318"/>
      <c r="D1439" s="322" t="s">
        <v>32</v>
      </c>
      <c r="E1439" s="980" t="str">
        <f>Translations!$B$249</f>
        <v>Informācija par izmantoto metodiku</v>
      </c>
      <c r="F1439" s="980"/>
      <c r="G1439" s="980"/>
      <c r="H1439" s="980"/>
      <c r="I1439" s="980"/>
      <c r="J1439" s="980"/>
      <c r="K1439" s="980"/>
      <c r="L1439" s="980"/>
      <c r="M1439" s="980"/>
      <c r="N1439" s="981"/>
    </row>
    <row r="1440" spans="1:23" ht="25.5" customHeight="1" x14ac:dyDescent="0.2">
      <c r="B1440" s="244"/>
      <c r="C1440" s="318"/>
      <c r="D1440" s="319"/>
      <c r="E1440" s="319"/>
      <c r="F1440" s="336"/>
      <c r="G1440" s="319"/>
      <c r="H1440" s="319"/>
      <c r="I1440" s="982" t="str">
        <f>Translations!$B$254</f>
        <v>Datu avots</v>
      </c>
      <c r="J1440" s="982"/>
      <c r="K1440" s="982" t="str">
        <f>Translations!$B$255</f>
        <v>Cits datu avots (attiecīgā gadījumā)</v>
      </c>
      <c r="L1440" s="982"/>
      <c r="M1440" s="982" t="str">
        <f>Translations!$B$255</f>
        <v>Cits datu avots (attiecīgā gadījumā)</v>
      </c>
      <c r="N1440" s="982"/>
    </row>
    <row r="1441" spans="2:23" ht="12.75" customHeight="1" x14ac:dyDescent="0.2">
      <c r="B1441" s="244"/>
      <c r="C1441" s="318"/>
      <c r="D1441" s="322"/>
      <c r="E1441" s="324" t="s">
        <v>302</v>
      </c>
      <c r="F1441" s="984" t="str">
        <f>Translations!$B$833</f>
        <v>Kurināmā un materiālu ielaide</v>
      </c>
      <c r="G1441" s="984"/>
      <c r="H1441" s="985"/>
      <c r="I1441" s="926"/>
      <c r="J1441" s="927"/>
      <c r="K1441" s="928"/>
      <c r="L1441" s="929"/>
      <c r="M1441" s="928"/>
      <c r="N1441" s="945"/>
    </row>
    <row r="1442" spans="2:23" ht="12.75" customHeight="1" x14ac:dyDescent="0.2">
      <c r="B1442" s="244"/>
      <c r="C1442" s="318"/>
      <c r="D1442" s="322"/>
      <c r="E1442" s="324" t="s">
        <v>303</v>
      </c>
      <c r="F1442" s="984" t="str">
        <f>Translations!$B$826</f>
        <v>Elektroenerģijas ielaide siltuma ražošanai</v>
      </c>
      <c r="G1442" s="984"/>
      <c r="H1442" s="985"/>
      <c r="I1442" s="983"/>
      <c r="J1442" s="983"/>
      <c r="K1442" s="965"/>
      <c r="L1442" s="965"/>
      <c r="M1442" s="965"/>
      <c r="N1442" s="965"/>
    </row>
    <row r="1443" spans="2:23" ht="12.75" customHeight="1" x14ac:dyDescent="0.2">
      <c r="B1443" s="244"/>
      <c r="C1443" s="318"/>
      <c r="D1443" s="322"/>
      <c r="E1443" s="324" t="s">
        <v>304</v>
      </c>
      <c r="F1443" s="984" t="str">
        <f>Translations!$B$353</f>
        <v>Svērtais emisijas faktors</v>
      </c>
      <c r="G1443" s="984"/>
      <c r="H1443" s="985"/>
      <c r="I1443" s="926"/>
      <c r="J1443" s="927"/>
      <c r="K1443" s="928"/>
      <c r="L1443" s="929"/>
      <c r="M1443" s="928"/>
      <c r="N1443" s="945"/>
    </row>
    <row r="1444" spans="2:23" ht="5.0999999999999996" customHeight="1" x14ac:dyDescent="0.2">
      <c r="B1444" s="244"/>
      <c r="C1444" s="318"/>
      <c r="D1444" s="322"/>
      <c r="E1444" s="319"/>
      <c r="F1444" s="319"/>
      <c r="G1444" s="319"/>
      <c r="H1444" s="319"/>
      <c r="I1444" s="319"/>
      <c r="J1444" s="319"/>
      <c r="K1444" s="319"/>
      <c r="L1444" s="319"/>
      <c r="M1444" s="319"/>
      <c r="N1444" s="320"/>
    </row>
    <row r="1445" spans="2:23" ht="12.75" customHeight="1" x14ac:dyDescent="0.2">
      <c r="B1445" s="244"/>
      <c r="C1445" s="318"/>
      <c r="D1445" s="322"/>
      <c r="E1445" s="324" t="s">
        <v>305</v>
      </c>
      <c r="F1445" s="978" t="str">
        <f>Translations!$B$257</f>
        <v>Izmantotās metodikas apraksts</v>
      </c>
      <c r="G1445" s="978"/>
      <c r="H1445" s="978"/>
      <c r="I1445" s="978"/>
      <c r="J1445" s="978"/>
      <c r="K1445" s="978"/>
      <c r="L1445" s="978"/>
      <c r="M1445" s="978"/>
      <c r="N1445" s="979"/>
    </row>
    <row r="1446" spans="2:23" ht="5.0999999999999996" customHeight="1" x14ac:dyDescent="0.2">
      <c r="B1446" s="244"/>
      <c r="C1446" s="318"/>
      <c r="D1446" s="319"/>
      <c r="E1446" s="323"/>
      <c r="F1446" s="333"/>
      <c r="G1446" s="334"/>
      <c r="H1446" s="334"/>
      <c r="I1446" s="334"/>
      <c r="J1446" s="334"/>
      <c r="K1446" s="334"/>
      <c r="L1446" s="334"/>
      <c r="M1446" s="334"/>
      <c r="N1446" s="335"/>
    </row>
    <row r="1447" spans="2:23" ht="12.75" customHeight="1" x14ac:dyDescent="0.2">
      <c r="B1447" s="244"/>
      <c r="C1447" s="318"/>
      <c r="D1447" s="322"/>
      <c r="E1447" s="324"/>
      <c r="F1447" s="987" t="str">
        <f>IF(I1333&lt;&gt;"",HYPERLINK("#" &amp; Q1447,EUConst_MsgDescription),"")</f>
        <v/>
      </c>
      <c r="G1447" s="961"/>
      <c r="H1447" s="961"/>
      <c r="I1447" s="961"/>
      <c r="J1447" s="961"/>
      <c r="K1447" s="961"/>
      <c r="L1447" s="961"/>
      <c r="M1447" s="961"/>
      <c r="N1447" s="962"/>
      <c r="P1447" s="22" t="s">
        <v>172</v>
      </c>
      <c r="Q1447" s="371" t="str">
        <f>"#"&amp;ADDRESS(ROW($C$10),COLUMN($C$10))</f>
        <v>#$C$10</v>
      </c>
    </row>
    <row r="1448" spans="2:23" ht="5.0999999999999996" customHeight="1" x14ac:dyDescent="0.2">
      <c r="B1448" s="244"/>
      <c r="C1448" s="318"/>
      <c r="D1448" s="322"/>
      <c r="E1448" s="325"/>
      <c r="F1448" s="988"/>
      <c r="G1448" s="988"/>
      <c r="H1448" s="988"/>
      <c r="I1448" s="988"/>
      <c r="J1448" s="988"/>
      <c r="K1448" s="988"/>
      <c r="L1448" s="988"/>
      <c r="M1448" s="988"/>
      <c r="N1448" s="989"/>
    </row>
    <row r="1449" spans="2:23" ht="50.1" customHeight="1" x14ac:dyDescent="0.2">
      <c r="B1449" s="244"/>
      <c r="C1449" s="318"/>
      <c r="D1449" s="325"/>
      <c r="E1449" s="325"/>
      <c r="F1449" s="946"/>
      <c r="G1449" s="947"/>
      <c r="H1449" s="947"/>
      <c r="I1449" s="947"/>
      <c r="J1449" s="947"/>
      <c r="K1449" s="947"/>
      <c r="L1449" s="947"/>
      <c r="M1449" s="947"/>
      <c r="N1449" s="948"/>
    </row>
    <row r="1450" spans="2:23" ht="5.0999999999999996" customHeight="1" thickBot="1" x14ac:dyDescent="0.25">
      <c r="B1450" s="244"/>
      <c r="C1450" s="318"/>
      <c r="D1450" s="322"/>
      <c r="E1450" s="319"/>
      <c r="F1450" s="319"/>
      <c r="G1450" s="319"/>
      <c r="H1450" s="319"/>
      <c r="I1450" s="319"/>
      <c r="J1450" s="319"/>
      <c r="K1450" s="319"/>
      <c r="L1450" s="319"/>
      <c r="M1450" s="319"/>
      <c r="N1450" s="320"/>
    </row>
    <row r="1451" spans="2:23" ht="12.75" customHeight="1" x14ac:dyDescent="0.2">
      <c r="B1451" s="244"/>
      <c r="C1451" s="318"/>
      <c r="D1451" s="322"/>
      <c r="E1451" s="324"/>
      <c r="F1451" s="990" t="str">
        <f>Translations!$B$210</f>
        <v>Atsauce uz ārējām datnēm (attiecīgā gadījumā)</v>
      </c>
      <c r="G1451" s="990"/>
      <c r="H1451" s="990"/>
      <c r="I1451" s="990"/>
      <c r="J1451" s="990"/>
      <c r="K1451" s="900"/>
      <c r="L1451" s="900"/>
      <c r="M1451" s="900"/>
      <c r="N1451" s="900"/>
      <c r="W1451" s="266" t="s">
        <v>165</v>
      </c>
    </row>
    <row r="1452" spans="2:23" ht="5.0999999999999996" customHeight="1" x14ac:dyDescent="0.2">
      <c r="B1452" s="244"/>
      <c r="C1452" s="318"/>
      <c r="D1452" s="322"/>
      <c r="E1452" s="319"/>
      <c r="F1452" s="319"/>
      <c r="G1452" s="319"/>
      <c r="H1452" s="319"/>
      <c r="I1452" s="319"/>
      <c r="J1452" s="319"/>
      <c r="K1452" s="319"/>
      <c r="L1452" s="319"/>
      <c r="M1452" s="319"/>
      <c r="N1452" s="320"/>
      <c r="W1452" s="253"/>
    </row>
    <row r="1453" spans="2:23" ht="12.75" customHeight="1" x14ac:dyDescent="0.2">
      <c r="B1453" s="244"/>
      <c r="C1453" s="318"/>
      <c r="D1453" s="322" t="s">
        <v>33</v>
      </c>
      <c r="E1453" s="1006" t="str">
        <f>Translations!$B$258</f>
        <v>Vai ir ievērota hierarhiskā kārtība?</v>
      </c>
      <c r="F1453" s="1006"/>
      <c r="G1453" s="1006"/>
      <c r="H1453" s="1007"/>
      <c r="I1453" s="260"/>
      <c r="J1453" s="330" t="str">
        <f>Translations!$B$259</f>
        <v xml:space="preserve"> Ja nav, kāpēc nav?</v>
      </c>
      <c r="K1453" s="926"/>
      <c r="L1453" s="927"/>
      <c r="M1453" s="927"/>
      <c r="N1453" s="941"/>
      <c r="W1453" s="258" t="b">
        <f>AND(I1453&lt;&gt;"",I1453=TRUE)</f>
        <v>0</v>
      </c>
    </row>
    <row r="1454" spans="2:23" ht="5.0999999999999996" customHeight="1" x14ac:dyDescent="0.2">
      <c r="B1454" s="244"/>
      <c r="C1454" s="318"/>
      <c r="D1454" s="319"/>
      <c r="E1454" s="549"/>
      <c r="F1454" s="549"/>
      <c r="G1454" s="549"/>
      <c r="H1454" s="549"/>
      <c r="I1454" s="549"/>
      <c r="J1454" s="549"/>
      <c r="K1454" s="549"/>
      <c r="L1454" s="549"/>
      <c r="M1454" s="549"/>
      <c r="N1454" s="550"/>
      <c r="V1454" s="254"/>
      <c r="W1454" s="253"/>
    </row>
    <row r="1455" spans="2:23" ht="12.75" customHeight="1" x14ac:dyDescent="0.2">
      <c r="B1455" s="244"/>
      <c r="C1455" s="318"/>
      <c r="D1455" s="331"/>
      <c r="E1455" s="331"/>
      <c r="F1455" s="978" t="str">
        <f>Translations!$B$264</f>
        <v>Sīkākas ziņas par jebkādām atkāpēm no hierarhijas</v>
      </c>
      <c r="G1455" s="978"/>
      <c r="H1455" s="978"/>
      <c r="I1455" s="978"/>
      <c r="J1455" s="978"/>
      <c r="K1455" s="978"/>
      <c r="L1455" s="978"/>
      <c r="M1455" s="978"/>
      <c r="N1455" s="979"/>
      <c r="V1455" s="254"/>
      <c r="W1455" s="253"/>
    </row>
    <row r="1456" spans="2:23" ht="25.5" customHeight="1" thickBot="1" x14ac:dyDescent="0.25">
      <c r="B1456" s="244"/>
      <c r="C1456" s="318"/>
      <c r="D1456" s="331"/>
      <c r="E1456" s="331"/>
      <c r="F1456" s="946"/>
      <c r="G1456" s="947"/>
      <c r="H1456" s="947"/>
      <c r="I1456" s="947"/>
      <c r="J1456" s="947"/>
      <c r="K1456" s="947"/>
      <c r="L1456" s="947"/>
      <c r="M1456" s="947"/>
      <c r="N1456" s="948"/>
      <c r="V1456" s="254"/>
      <c r="W1456" s="268" t="b">
        <f>W1453</f>
        <v>0</v>
      </c>
    </row>
    <row r="1457" spans="2:23" ht="5.0999999999999996" customHeight="1" x14ac:dyDescent="0.2">
      <c r="B1457" s="244"/>
      <c r="C1457" s="318"/>
      <c r="D1457" s="322"/>
      <c r="E1457" s="319"/>
      <c r="F1457" s="319"/>
      <c r="G1457" s="319"/>
      <c r="H1457" s="319"/>
      <c r="I1457" s="319"/>
      <c r="J1457" s="319"/>
      <c r="K1457" s="319"/>
      <c r="L1457" s="319"/>
      <c r="M1457" s="319"/>
      <c r="N1457" s="320"/>
      <c r="W1457" s="254"/>
    </row>
    <row r="1458" spans="2:23" ht="5.0999999999999996" customHeight="1" x14ac:dyDescent="0.2">
      <c r="B1458" s="244"/>
      <c r="C1458" s="315"/>
      <c r="D1458" s="328"/>
      <c r="E1458" s="316"/>
      <c r="F1458" s="316"/>
      <c r="G1458" s="316"/>
      <c r="H1458" s="316"/>
      <c r="I1458" s="316"/>
      <c r="J1458" s="316"/>
      <c r="K1458" s="316"/>
      <c r="L1458" s="316"/>
      <c r="M1458" s="316"/>
      <c r="N1458" s="317"/>
    </row>
    <row r="1459" spans="2:23" ht="12.75" customHeight="1" x14ac:dyDescent="0.2">
      <c r="B1459" s="244"/>
      <c r="C1459" s="318"/>
      <c r="D1459" s="321" t="s">
        <v>322</v>
      </c>
      <c r="E1459" s="1017" t="str">
        <f>Translations!$B$354</f>
        <v>Šajā apakšiekārtā importētais un no tās eksportētais izmērāmais siltums</v>
      </c>
      <c r="F1459" s="1017"/>
      <c r="G1459" s="1017"/>
      <c r="H1459" s="1017"/>
      <c r="I1459" s="1017"/>
      <c r="J1459" s="1017"/>
      <c r="K1459" s="1017"/>
      <c r="L1459" s="1017"/>
      <c r="M1459" s="1017"/>
      <c r="N1459" s="1018"/>
      <c r="S1459" s="254"/>
      <c r="T1459" s="254"/>
    </row>
    <row r="1460" spans="2:23" ht="12.75" customHeight="1" x14ac:dyDescent="0.2">
      <c r="B1460" s="244"/>
      <c r="C1460" s="318"/>
      <c r="D1460" s="322" t="s">
        <v>32</v>
      </c>
      <c r="E1460" s="980" t="str">
        <f>Translations!$B$357</f>
        <v>Vai šai apakšiekārtai ir relevantas izmērāma siltuma plūsmas?</v>
      </c>
      <c r="F1460" s="980"/>
      <c r="G1460" s="980"/>
      <c r="H1460" s="980"/>
      <c r="I1460" s="980"/>
      <c r="J1460" s="980"/>
      <c r="K1460" s="980"/>
      <c r="L1460" s="980"/>
      <c r="M1460" s="986"/>
      <c r="N1460" s="986"/>
    </row>
    <row r="1461" spans="2:23" ht="12.75" customHeight="1" x14ac:dyDescent="0.2">
      <c r="B1461" s="244"/>
      <c r="C1461" s="318"/>
      <c r="D1461" s="322"/>
      <c r="E1461" s="319"/>
      <c r="F1461" s="319"/>
      <c r="G1461" s="319"/>
      <c r="H1461" s="319"/>
      <c r="I1461" s="319"/>
      <c r="J1461" s="921" t="str">
        <f>IF(I1333="","",IF(AND(M1460&lt;&gt;"",M1460=FALSE),HYPERLINK(Q1461,EUconst_MsgGoOn),""))</f>
        <v/>
      </c>
      <c r="K1461" s="922"/>
      <c r="L1461" s="922"/>
      <c r="M1461" s="922"/>
      <c r="N1461" s="923"/>
      <c r="P1461" s="22" t="s">
        <v>172</v>
      </c>
      <c r="Q1461" s="371" t="str">
        <f>"#"&amp;ADDRESS(ROW(D1501),COLUMN(D1501))</f>
        <v>#$D$1501</v>
      </c>
    </row>
    <row r="1462" spans="2:23" ht="5.0999999999999996" customHeight="1" x14ac:dyDescent="0.2">
      <c r="B1462" s="244"/>
      <c r="C1462" s="318"/>
      <c r="D1462" s="322"/>
      <c r="E1462" s="322"/>
      <c r="F1462" s="322"/>
      <c r="G1462" s="322"/>
      <c r="H1462" s="322"/>
      <c r="I1462" s="322"/>
      <c r="J1462" s="322"/>
      <c r="K1462" s="322"/>
      <c r="L1462" s="322"/>
      <c r="M1462" s="322"/>
      <c r="N1462" s="329"/>
      <c r="P1462" s="22"/>
    </row>
    <row r="1463" spans="2:23" ht="12.75" customHeight="1" x14ac:dyDescent="0.2">
      <c r="B1463" s="244"/>
      <c r="C1463" s="318"/>
      <c r="D1463" s="322" t="s">
        <v>33</v>
      </c>
      <c r="E1463" s="980" t="str">
        <f>Translations!$B$249</f>
        <v>Informācija par izmantoto metodiku</v>
      </c>
      <c r="F1463" s="980"/>
      <c r="G1463" s="980"/>
      <c r="H1463" s="980"/>
      <c r="I1463" s="980"/>
      <c r="J1463" s="980"/>
      <c r="K1463" s="980"/>
      <c r="L1463" s="980"/>
      <c r="M1463" s="980"/>
      <c r="N1463" s="981"/>
    </row>
    <row r="1464" spans="2:23" ht="25.5" customHeight="1" thickBot="1" x14ac:dyDescent="0.25">
      <c r="B1464" s="244"/>
      <c r="C1464" s="318"/>
      <c r="D1464" s="319"/>
      <c r="E1464" s="319"/>
      <c r="F1464" s="319"/>
      <c r="G1464" s="319"/>
      <c r="H1464" s="319"/>
      <c r="I1464" s="982" t="str">
        <f>Translations!$B$254</f>
        <v>Datu avots</v>
      </c>
      <c r="J1464" s="982"/>
      <c r="K1464" s="982" t="str">
        <f>Translations!$B$255</f>
        <v>Cits datu avots (attiecīgā gadījumā)</v>
      </c>
      <c r="L1464" s="982"/>
      <c r="M1464" s="982" t="str">
        <f>Translations!$B$255</f>
        <v>Cits datu avots (attiecīgā gadījumā)</v>
      </c>
      <c r="N1464" s="982"/>
      <c r="W1464" s="245" t="s">
        <v>165</v>
      </c>
    </row>
    <row r="1465" spans="2:23" ht="12.75" customHeight="1" x14ac:dyDescent="0.2">
      <c r="B1465" s="244"/>
      <c r="C1465" s="318"/>
      <c r="D1465" s="322"/>
      <c r="E1465" s="324" t="s">
        <v>302</v>
      </c>
      <c r="F1465" s="967" t="str">
        <f>Translations!$B$359</f>
        <v>Importētais izmērāmais siltums</v>
      </c>
      <c r="G1465" s="967"/>
      <c r="H1465" s="968"/>
      <c r="I1465" s="958"/>
      <c r="J1465" s="959"/>
      <c r="K1465" s="953"/>
      <c r="L1465" s="957"/>
      <c r="M1465" s="953"/>
      <c r="N1465" s="954"/>
      <c r="W1465" s="251" t="b">
        <f>AND(M1460&lt;&gt;"",M1460=FALSE)</f>
        <v>0</v>
      </c>
    </row>
    <row r="1466" spans="2:23" ht="12.75" customHeight="1" x14ac:dyDescent="0.2">
      <c r="B1466" s="244"/>
      <c r="C1466" s="318"/>
      <c r="D1466" s="322"/>
      <c r="E1466" s="324" t="s">
        <v>303</v>
      </c>
      <c r="F1466" s="969" t="str">
        <f>Translations!$B$360</f>
        <v>Izmērāmais siltums no pulpas</v>
      </c>
      <c r="G1466" s="969"/>
      <c r="H1466" s="970"/>
      <c r="I1466" s="971"/>
      <c r="J1466" s="972"/>
      <c r="K1466" s="973"/>
      <c r="L1466" s="974"/>
      <c r="M1466" s="973"/>
      <c r="N1466" s="975"/>
      <c r="W1466" s="252" t="b">
        <f>W1465</f>
        <v>0</v>
      </c>
    </row>
    <row r="1467" spans="2:23" ht="12.75" customHeight="1" x14ac:dyDescent="0.2">
      <c r="B1467" s="244"/>
      <c r="C1467" s="318"/>
      <c r="D1467" s="322"/>
      <c r="E1467" s="324" t="s">
        <v>304</v>
      </c>
      <c r="F1467" s="969" t="str">
        <f>Translations!$B$361</f>
        <v>Izmērāmais siltums no slāpekļskābes</v>
      </c>
      <c r="G1467" s="969"/>
      <c r="H1467" s="970"/>
      <c r="I1467" s="971"/>
      <c r="J1467" s="972"/>
      <c r="K1467" s="973"/>
      <c r="L1467" s="974"/>
      <c r="M1467" s="973"/>
      <c r="N1467" s="975"/>
      <c r="W1467" s="252" t="b">
        <f>W1466</f>
        <v>0</v>
      </c>
    </row>
    <row r="1468" spans="2:23" ht="12.75" customHeight="1" x14ac:dyDescent="0.2">
      <c r="B1468" s="244"/>
      <c r="C1468" s="318"/>
      <c r="D1468" s="322"/>
      <c r="E1468" s="324" t="s">
        <v>305</v>
      </c>
      <c r="F1468" s="976" t="str">
        <f>Translations!$B$362</f>
        <v>Eksportētais izmērāmais siltums</v>
      </c>
      <c r="G1468" s="976"/>
      <c r="H1468" s="977"/>
      <c r="I1468" s="934"/>
      <c r="J1468" s="935"/>
      <c r="K1468" s="936"/>
      <c r="L1468" s="937"/>
      <c r="M1468" s="936"/>
      <c r="N1468" s="938"/>
      <c r="W1468" s="252" t="b">
        <f>W1467</f>
        <v>0</v>
      </c>
    </row>
    <row r="1469" spans="2:23" ht="12.75" customHeight="1" x14ac:dyDescent="0.2">
      <c r="B1469" s="244"/>
      <c r="C1469" s="318"/>
      <c r="D1469" s="322"/>
      <c r="E1469" s="324" t="s">
        <v>306</v>
      </c>
      <c r="F1469" s="984" t="str">
        <f>Translations!$B$274</f>
        <v>Neto izmērāmā siltuma plūsmas</v>
      </c>
      <c r="G1469" s="984"/>
      <c r="H1469" s="985"/>
      <c r="I1469" s="926"/>
      <c r="J1469" s="927"/>
      <c r="K1469" s="928"/>
      <c r="L1469" s="929"/>
      <c r="M1469" s="928"/>
      <c r="N1469" s="945"/>
      <c r="W1469" s="252" t="b">
        <f>W1468</f>
        <v>0</v>
      </c>
    </row>
    <row r="1470" spans="2:23" ht="5.0999999999999996" customHeight="1" x14ac:dyDescent="0.2">
      <c r="B1470" s="244"/>
      <c r="C1470" s="318"/>
      <c r="D1470" s="322"/>
      <c r="E1470" s="319"/>
      <c r="F1470" s="319"/>
      <c r="G1470" s="319"/>
      <c r="H1470" s="319"/>
      <c r="I1470" s="319"/>
      <c r="J1470" s="319"/>
      <c r="K1470" s="319"/>
      <c r="L1470" s="319"/>
      <c r="M1470" s="319"/>
      <c r="N1470" s="320"/>
      <c r="W1470" s="253"/>
    </row>
    <row r="1471" spans="2:23" ht="12.75" customHeight="1" x14ac:dyDescent="0.2">
      <c r="B1471" s="244"/>
      <c r="C1471" s="318"/>
      <c r="D1471" s="322"/>
      <c r="E1471" s="324" t="s">
        <v>306</v>
      </c>
      <c r="F1471" s="978" t="str">
        <f>Translations!$B$257</f>
        <v>Izmantotās metodikas apraksts</v>
      </c>
      <c r="G1471" s="978"/>
      <c r="H1471" s="978"/>
      <c r="I1471" s="978"/>
      <c r="J1471" s="978"/>
      <c r="K1471" s="978"/>
      <c r="L1471" s="978"/>
      <c r="M1471" s="978"/>
      <c r="N1471" s="979"/>
      <c r="W1471" s="253"/>
    </row>
    <row r="1472" spans="2:23" ht="5.0999999999999996" customHeight="1" x14ac:dyDescent="0.2">
      <c r="B1472" s="244"/>
      <c r="C1472" s="318"/>
      <c r="D1472" s="319"/>
      <c r="E1472" s="323"/>
      <c r="F1472" s="213"/>
      <c r="G1472" s="553"/>
      <c r="H1472" s="553"/>
      <c r="I1472" s="553"/>
      <c r="J1472" s="553"/>
      <c r="K1472" s="553"/>
      <c r="L1472" s="553"/>
      <c r="M1472" s="553"/>
      <c r="N1472" s="554"/>
      <c r="W1472" s="253"/>
    </row>
    <row r="1473" spans="1:23" ht="12.75" customHeight="1" x14ac:dyDescent="0.2">
      <c r="B1473" s="244"/>
      <c r="C1473" s="318"/>
      <c r="D1473" s="322"/>
      <c r="E1473" s="324"/>
      <c r="F1473" s="987" t="str">
        <f>IF(I1333&lt;&gt;"",HYPERLINK("#" &amp; Q1473,EUConst_MsgDescription),"")</f>
        <v/>
      </c>
      <c r="G1473" s="961"/>
      <c r="H1473" s="961"/>
      <c r="I1473" s="961"/>
      <c r="J1473" s="961"/>
      <c r="K1473" s="961"/>
      <c r="L1473" s="961"/>
      <c r="M1473" s="961"/>
      <c r="N1473" s="962"/>
      <c r="P1473" s="22" t="s">
        <v>172</v>
      </c>
      <c r="Q1473" s="371" t="str">
        <f>"#"&amp;ADDRESS(ROW($C$10),COLUMN($C$10))</f>
        <v>#$C$10</v>
      </c>
      <c r="W1473" s="253"/>
    </row>
    <row r="1474" spans="1:23" ht="5.0999999999999996" customHeight="1" x14ac:dyDescent="0.2">
      <c r="C1474" s="318"/>
      <c r="D1474" s="322"/>
      <c r="E1474" s="325"/>
      <c r="F1474" s="988"/>
      <c r="G1474" s="988"/>
      <c r="H1474" s="988"/>
      <c r="I1474" s="988"/>
      <c r="J1474" s="988"/>
      <c r="K1474" s="988"/>
      <c r="L1474" s="988"/>
      <c r="M1474" s="988"/>
      <c r="N1474" s="989"/>
      <c r="W1474" s="253"/>
    </row>
    <row r="1475" spans="1:23" s="249" customFormat="1" ht="50.1" customHeight="1" x14ac:dyDescent="0.2">
      <c r="A1475" s="254"/>
      <c r="B1475" s="12"/>
      <c r="C1475" s="318"/>
      <c r="D1475" s="325"/>
      <c r="E1475" s="325"/>
      <c r="F1475" s="946"/>
      <c r="G1475" s="947"/>
      <c r="H1475" s="947"/>
      <c r="I1475" s="947"/>
      <c r="J1475" s="947"/>
      <c r="K1475" s="947"/>
      <c r="L1475" s="947"/>
      <c r="M1475" s="947"/>
      <c r="N1475" s="948"/>
      <c r="O1475" s="36"/>
      <c r="P1475" s="254"/>
      <c r="Q1475" s="254"/>
      <c r="R1475" s="254"/>
      <c r="S1475" s="245"/>
      <c r="T1475" s="245"/>
      <c r="U1475" s="254"/>
      <c r="V1475" s="254"/>
      <c r="W1475" s="255" t="b">
        <f>W1469</f>
        <v>0</v>
      </c>
    </row>
    <row r="1476" spans="1:23" ht="5.0999999999999996" customHeight="1" x14ac:dyDescent="0.2">
      <c r="C1476" s="318"/>
      <c r="D1476" s="322"/>
      <c r="E1476" s="319"/>
      <c r="F1476" s="319"/>
      <c r="G1476" s="319"/>
      <c r="H1476" s="319"/>
      <c r="I1476" s="319"/>
      <c r="J1476" s="319"/>
      <c r="K1476" s="319"/>
      <c r="L1476" s="319"/>
      <c r="M1476" s="319"/>
      <c r="N1476" s="320"/>
      <c r="W1476" s="253"/>
    </row>
    <row r="1477" spans="1:23" ht="12.75" customHeight="1" x14ac:dyDescent="0.2">
      <c r="C1477" s="318"/>
      <c r="D1477" s="322"/>
      <c r="E1477" s="324"/>
      <c r="F1477" s="990" t="str">
        <f>Translations!$B$210</f>
        <v>Atsauce uz ārējām datnēm (attiecīgā gadījumā)</v>
      </c>
      <c r="G1477" s="990"/>
      <c r="H1477" s="990"/>
      <c r="I1477" s="990"/>
      <c r="J1477" s="990"/>
      <c r="K1477" s="900"/>
      <c r="L1477" s="900"/>
      <c r="M1477" s="900"/>
      <c r="N1477" s="900"/>
      <c r="W1477" s="255" t="b">
        <f>W1475</f>
        <v>0</v>
      </c>
    </row>
    <row r="1478" spans="1:23" ht="5.0999999999999996" customHeight="1" x14ac:dyDescent="0.2">
      <c r="C1478" s="318"/>
      <c r="D1478" s="322"/>
      <c r="E1478" s="319"/>
      <c r="F1478" s="319"/>
      <c r="G1478" s="319"/>
      <c r="H1478" s="319"/>
      <c r="I1478" s="319"/>
      <c r="J1478" s="319"/>
      <c r="K1478" s="319"/>
      <c r="L1478" s="319"/>
      <c r="M1478" s="319"/>
      <c r="N1478" s="320"/>
      <c r="V1478" s="254"/>
      <c r="W1478" s="253"/>
    </row>
    <row r="1479" spans="1:23" ht="12.75" customHeight="1" x14ac:dyDescent="0.2">
      <c r="C1479" s="318"/>
      <c r="D1479" s="322" t="s">
        <v>34</v>
      </c>
      <c r="E1479" s="1006" t="str">
        <f>Translations!$B$258</f>
        <v>Vai ir ievērota hierarhiskā kārtība?</v>
      </c>
      <c r="F1479" s="1006"/>
      <c r="G1479" s="1006"/>
      <c r="H1479" s="1007"/>
      <c r="I1479" s="260"/>
      <c r="J1479" s="330" t="str">
        <f>Translations!$B$259</f>
        <v xml:space="preserve"> Ja nav, kāpēc nav?</v>
      </c>
      <c r="K1479" s="926"/>
      <c r="L1479" s="927"/>
      <c r="M1479" s="927"/>
      <c r="N1479" s="941"/>
      <c r="V1479" s="257" t="b">
        <f>W1477</f>
        <v>0</v>
      </c>
      <c r="W1479" s="258" t="b">
        <f>OR(W1475,AND(I1479&lt;&gt;"",I1479=TRUE))</f>
        <v>0</v>
      </c>
    </row>
    <row r="1480" spans="1:23" ht="5.0999999999999996" customHeight="1" x14ac:dyDescent="0.2">
      <c r="C1480" s="318"/>
      <c r="D1480" s="319"/>
      <c r="E1480" s="549"/>
      <c r="F1480" s="549"/>
      <c r="G1480" s="549"/>
      <c r="H1480" s="549"/>
      <c r="I1480" s="549"/>
      <c r="J1480" s="549"/>
      <c r="K1480" s="549"/>
      <c r="L1480" s="549"/>
      <c r="M1480" s="549"/>
      <c r="N1480" s="550"/>
      <c r="V1480" s="254"/>
      <c r="W1480" s="253"/>
    </row>
    <row r="1481" spans="1:23" ht="12.75" customHeight="1" x14ac:dyDescent="0.2">
      <c r="C1481" s="318"/>
      <c r="D1481" s="331"/>
      <c r="E1481" s="331"/>
      <c r="F1481" s="978" t="str">
        <f>Translations!$B$264</f>
        <v>Sīkākas ziņas par jebkādām atkāpēm no hierarhijas</v>
      </c>
      <c r="G1481" s="978"/>
      <c r="H1481" s="978"/>
      <c r="I1481" s="978"/>
      <c r="J1481" s="978"/>
      <c r="K1481" s="978"/>
      <c r="L1481" s="978"/>
      <c r="M1481" s="978"/>
      <c r="N1481" s="979"/>
      <c r="V1481" s="254"/>
      <c r="W1481" s="253"/>
    </row>
    <row r="1482" spans="1:23" ht="25.5" customHeight="1" x14ac:dyDescent="0.2">
      <c r="C1482" s="318"/>
      <c r="D1482" s="331"/>
      <c r="E1482" s="331"/>
      <c r="F1482" s="946"/>
      <c r="G1482" s="947"/>
      <c r="H1482" s="947"/>
      <c r="I1482" s="947"/>
      <c r="J1482" s="947"/>
      <c r="K1482" s="947"/>
      <c r="L1482" s="947"/>
      <c r="M1482" s="947"/>
      <c r="N1482" s="948"/>
      <c r="V1482" s="254"/>
      <c r="W1482" s="255" t="b">
        <f>W1479</f>
        <v>0</v>
      </c>
    </row>
    <row r="1483" spans="1:23" ht="5.0999999999999996" customHeight="1" x14ac:dyDescent="0.2">
      <c r="C1483" s="318"/>
      <c r="D1483" s="319"/>
      <c r="E1483" s="549"/>
      <c r="F1483" s="549"/>
      <c r="G1483" s="549"/>
      <c r="H1483" s="549"/>
      <c r="I1483" s="549"/>
      <c r="J1483" s="549"/>
      <c r="K1483" s="549"/>
      <c r="L1483" s="549"/>
      <c r="M1483" s="549"/>
      <c r="N1483" s="550"/>
      <c r="V1483" s="254"/>
      <c r="W1483" s="253"/>
    </row>
    <row r="1484" spans="1:23" ht="12.75" customHeight="1" x14ac:dyDescent="0.2">
      <c r="C1484" s="318"/>
      <c r="D1484" s="322" t="s">
        <v>35</v>
      </c>
      <c r="E1484" s="980" t="str">
        <f>Translations!$B$363</f>
        <v>Relevanto attiecināmo emisijas faktoru noteikšanas metodikas apraksts saskaņā ar FAR VII pielikuma 10.1.2. un 10.1.3. iedaļu.</v>
      </c>
      <c r="F1484" s="980"/>
      <c r="G1484" s="980"/>
      <c r="H1484" s="980"/>
      <c r="I1484" s="980"/>
      <c r="J1484" s="980"/>
      <c r="K1484" s="980"/>
      <c r="L1484" s="980"/>
      <c r="M1484" s="980"/>
      <c r="N1484" s="981"/>
      <c r="V1484" s="254"/>
      <c r="W1484" s="253"/>
    </row>
    <row r="1485" spans="1:23" ht="5.0999999999999996" customHeight="1" x14ac:dyDescent="0.2">
      <c r="C1485" s="318"/>
      <c r="D1485" s="319"/>
      <c r="E1485" s="323"/>
      <c r="F1485" s="213"/>
      <c r="G1485" s="553"/>
      <c r="H1485" s="553"/>
      <c r="I1485" s="553"/>
      <c r="J1485" s="553"/>
      <c r="K1485" s="553"/>
      <c r="L1485" s="553"/>
      <c r="M1485" s="553"/>
      <c r="N1485" s="554"/>
      <c r="W1485" s="253"/>
    </row>
    <row r="1486" spans="1:23" ht="12.75" customHeight="1" x14ac:dyDescent="0.2">
      <c r="C1486" s="318"/>
      <c r="D1486" s="322"/>
      <c r="E1486" s="324"/>
      <c r="F1486" s="987" t="str">
        <f>IF(I1333&lt;&gt;"",HYPERLINK("#" &amp; Q1486,EUConst_MsgDescription),"")</f>
        <v/>
      </c>
      <c r="G1486" s="961"/>
      <c r="H1486" s="961"/>
      <c r="I1486" s="961"/>
      <c r="J1486" s="961"/>
      <c r="K1486" s="961"/>
      <c r="L1486" s="961"/>
      <c r="M1486" s="961"/>
      <c r="N1486" s="962"/>
      <c r="P1486" s="22" t="s">
        <v>172</v>
      </c>
      <c r="Q1486" s="371" t="str">
        <f>"#"&amp;ADDRESS(ROW($C$10),COLUMN($C$10))</f>
        <v>#$C$10</v>
      </c>
      <c r="W1486" s="253"/>
    </row>
    <row r="1487" spans="1:23" ht="5.0999999999999996" customHeight="1" x14ac:dyDescent="0.2">
      <c r="C1487" s="318"/>
      <c r="D1487" s="322"/>
      <c r="E1487" s="325"/>
      <c r="F1487" s="988"/>
      <c r="G1487" s="988"/>
      <c r="H1487" s="988"/>
      <c r="I1487" s="988"/>
      <c r="J1487" s="988"/>
      <c r="K1487" s="988"/>
      <c r="L1487" s="988"/>
      <c r="M1487" s="988"/>
      <c r="N1487" s="989"/>
      <c r="W1487" s="253"/>
    </row>
    <row r="1488" spans="1:23" s="249" customFormat="1" ht="50.1" customHeight="1" x14ac:dyDescent="0.2">
      <c r="A1488" s="254"/>
      <c r="B1488" s="12"/>
      <c r="C1488" s="318"/>
      <c r="D1488" s="331"/>
      <c r="E1488" s="332"/>
      <c r="F1488" s="946"/>
      <c r="G1488" s="947"/>
      <c r="H1488" s="947"/>
      <c r="I1488" s="947"/>
      <c r="J1488" s="947"/>
      <c r="K1488" s="947"/>
      <c r="L1488" s="947"/>
      <c r="M1488" s="947"/>
      <c r="N1488" s="948"/>
      <c r="O1488" s="36"/>
      <c r="P1488" s="269"/>
      <c r="Q1488" s="245"/>
      <c r="R1488" s="254"/>
      <c r="S1488" s="245"/>
      <c r="T1488" s="245"/>
      <c r="U1488" s="254"/>
      <c r="V1488" s="254"/>
      <c r="W1488" s="255" t="b">
        <f>W1477</f>
        <v>0</v>
      </c>
    </row>
    <row r="1489" spans="2:23" ht="5.0999999999999996" customHeight="1" x14ac:dyDescent="0.2">
      <c r="C1489" s="318"/>
      <c r="D1489" s="322"/>
      <c r="E1489" s="319"/>
      <c r="F1489" s="319"/>
      <c r="G1489" s="319"/>
      <c r="H1489" s="319"/>
      <c r="I1489" s="319"/>
      <c r="J1489" s="319"/>
      <c r="K1489" s="319"/>
      <c r="L1489" s="319"/>
      <c r="M1489" s="319"/>
      <c r="N1489" s="320"/>
      <c r="W1489" s="253"/>
    </row>
    <row r="1490" spans="2:23" ht="12.75" customHeight="1" x14ac:dyDescent="0.2">
      <c r="C1490" s="318"/>
      <c r="D1490" s="322"/>
      <c r="E1490" s="324"/>
      <c r="F1490" s="990" t="str">
        <f>Translations!$B$210</f>
        <v>Atsauce uz ārējām datnēm (attiecīgā gadījumā)</v>
      </c>
      <c r="G1490" s="990"/>
      <c r="H1490" s="990"/>
      <c r="I1490" s="990"/>
      <c r="J1490" s="990"/>
      <c r="K1490" s="900"/>
      <c r="L1490" s="900"/>
      <c r="M1490" s="900"/>
      <c r="N1490" s="900"/>
      <c r="W1490" s="255" t="b">
        <f>W1488</f>
        <v>0</v>
      </c>
    </row>
    <row r="1491" spans="2:23" ht="5.0999999999999996" customHeight="1" x14ac:dyDescent="0.2">
      <c r="C1491" s="318"/>
      <c r="D1491" s="319"/>
      <c r="E1491" s="549"/>
      <c r="F1491" s="549"/>
      <c r="G1491" s="549"/>
      <c r="H1491" s="549"/>
      <c r="I1491" s="549"/>
      <c r="J1491" s="549"/>
      <c r="K1491" s="549"/>
      <c r="L1491" s="549"/>
      <c r="M1491" s="549"/>
      <c r="N1491" s="550"/>
      <c r="R1491" s="254"/>
      <c r="V1491" s="254"/>
      <c r="W1491" s="253"/>
    </row>
    <row r="1492" spans="2:23" ht="12.75" customHeight="1" x14ac:dyDescent="0.2">
      <c r="C1492" s="318"/>
      <c r="D1492" s="322" t="s">
        <v>36</v>
      </c>
      <c r="E1492" s="980" t="str">
        <f>Translations!$B$366</f>
        <v>Vai ir relevantas no pulpu ražojošām apakšiekārtām importētas izmērāma siltuma plūsmas?</v>
      </c>
      <c r="F1492" s="980"/>
      <c r="G1492" s="980"/>
      <c r="H1492" s="980"/>
      <c r="I1492" s="980"/>
      <c r="J1492" s="980"/>
      <c r="K1492" s="980"/>
      <c r="L1492" s="980"/>
      <c r="M1492" s="986"/>
      <c r="N1492" s="986"/>
      <c r="R1492" s="254"/>
      <c r="V1492" s="254"/>
      <c r="W1492" s="255" t="b">
        <f>W1490</f>
        <v>0</v>
      </c>
    </row>
    <row r="1493" spans="2:23" ht="5.0999999999999996" customHeight="1" x14ac:dyDescent="0.2">
      <c r="C1493" s="318"/>
      <c r="D1493" s="319"/>
      <c r="E1493" s="549"/>
      <c r="F1493" s="549"/>
      <c r="G1493" s="549"/>
      <c r="H1493" s="549"/>
      <c r="I1493" s="549"/>
      <c r="J1493" s="549"/>
      <c r="K1493" s="549"/>
      <c r="L1493" s="549"/>
      <c r="M1493" s="549"/>
      <c r="N1493" s="550"/>
      <c r="R1493" s="254"/>
      <c r="V1493" s="254"/>
      <c r="W1493" s="253"/>
    </row>
    <row r="1494" spans="2:23" ht="12.75" customHeight="1" x14ac:dyDescent="0.2">
      <c r="C1494" s="318"/>
      <c r="D1494" s="319"/>
      <c r="E1494" s="319"/>
      <c r="F1494" s="978" t="str">
        <f>Translations!$B$257</f>
        <v>Izmantotās metodikas apraksts</v>
      </c>
      <c r="G1494" s="978"/>
      <c r="H1494" s="978"/>
      <c r="I1494" s="978"/>
      <c r="J1494" s="978"/>
      <c r="K1494" s="978"/>
      <c r="L1494" s="978"/>
      <c r="M1494" s="978"/>
      <c r="N1494" s="979"/>
      <c r="R1494" s="254"/>
      <c r="V1494" s="254"/>
      <c r="W1494" s="253"/>
    </row>
    <row r="1495" spans="2:23" ht="5.0999999999999996" customHeight="1" x14ac:dyDescent="0.2">
      <c r="C1495" s="318"/>
      <c r="D1495" s="319"/>
      <c r="E1495" s="549"/>
      <c r="F1495" s="549"/>
      <c r="G1495" s="549"/>
      <c r="H1495" s="549"/>
      <c r="I1495" s="549"/>
      <c r="J1495" s="549"/>
      <c r="K1495" s="549"/>
      <c r="L1495" s="549"/>
      <c r="M1495" s="549"/>
      <c r="N1495" s="550"/>
      <c r="R1495" s="254"/>
      <c r="V1495" s="254"/>
      <c r="W1495" s="253"/>
    </row>
    <row r="1496" spans="2:23" ht="12.75" customHeight="1" x14ac:dyDescent="0.2">
      <c r="C1496" s="318"/>
      <c r="D1496" s="322"/>
      <c r="E1496" s="324"/>
      <c r="F1496" s="987" t="str">
        <f>IF(I1333&lt;&gt;"",HYPERLINK("#" &amp; Q1496,EUConst_MsgDescription),"")</f>
        <v/>
      </c>
      <c r="G1496" s="961"/>
      <c r="H1496" s="961"/>
      <c r="I1496" s="961"/>
      <c r="J1496" s="961"/>
      <c r="K1496" s="961"/>
      <c r="L1496" s="961"/>
      <c r="M1496" s="961"/>
      <c r="N1496" s="962"/>
      <c r="P1496" s="22" t="s">
        <v>172</v>
      </c>
      <c r="Q1496" s="371" t="str">
        <f>"#"&amp;ADDRESS(ROW($C$10),COLUMN($C$10))</f>
        <v>#$C$10</v>
      </c>
      <c r="W1496" s="253"/>
    </row>
    <row r="1497" spans="2:23" ht="5.0999999999999996" customHeight="1" x14ac:dyDescent="0.2">
      <c r="C1497" s="318"/>
      <c r="D1497" s="322"/>
      <c r="E1497" s="325"/>
      <c r="F1497" s="988"/>
      <c r="G1497" s="988"/>
      <c r="H1497" s="988"/>
      <c r="I1497" s="988"/>
      <c r="J1497" s="988"/>
      <c r="K1497" s="988"/>
      <c r="L1497" s="988"/>
      <c r="M1497" s="988"/>
      <c r="N1497" s="989"/>
      <c r="W1497" s="253"/>
    </row>
    <row r="1498" spans="2:23" ht="50.1" customHeight="1" thickBot="1" x14ac:dyDescent="0.25">
      <c r="C1498" s="318"/>
      <c r="D1498" s="319"/>
      <c r="E1498" s="319"/>
      <c r="F1498" s="946"/>
      <c r="G1498" s="947"/>
      <c r="H1498" s="947"/>
      <c r="I1498" s="947"/>
      <c r="J1498" s="947"/>
      <c r="K1498" s="947"/>
      <c r="L1498" s="947"/>
      <c r="M1498" s="947"/>
      <c r="N1498" s="948"/>
      <c r="R1498" s="254"/>
      <c r="V1498" s="254"/>
      <c r="W1498" s="270" t="b">
        <f>OR(W1492,AND(M1492&lt;&gt;"",M1492=FALSE))</f>
        <v>0</v>
      </c>
    </row>
    <row r="1499" spans="2:23" ht="5.0999999999999996" customHeight="1" x14ac:dyDescent="0.2">
      <c r="C1499" s="318"/>
      <c r="D1499" s="322"/>
      <c r="E1499" s="319"/>
      <c r="F1499" s="319"/>
      <c r="G1499" s="319"/>
      <c r="H1499" s="319"/>
      <c r="I1499" s="319"/>
      <c r="J1499" s="319"/>
      <c r="K1499" s="319"/>
      <c r="L1499" s="319"/>
      <c r="M1499" s="319"/>
      <c r="N1499" s="320"/>
    </row>
    <row r="1500" spans="2:23" ht="5.0999999999999996" customHeight="1" x14ac:dyDescent="0.2">
      <c r="B1500" s="244"/>
      <c r="C1500" s="315"/>
      <c r="D1500" s="328"/>
      <c r="E1500" s="316"/>
      <c r="F1500" s="316"/>
      <c r="G1500" s="316"/>
      <c r="H1500" s="316"/>
      <c r="I1500" s="316"/>
      <c r="J1500" s="316"/>
      <c r="K1500" s="316"/>
      <c r="L1500" s="316"/>
      <c r="M1500" s="316"/>
      <c r="N1500" s="317"/>
    </row>
    <row r="1501" spans="2:23" ht="12.75" customHeight="1" x14ac:dyDescent="0.2">
      <c r="B1501" s="244"/>
      <c r="C1501" s="318"/>
      <c r="D1501" s="321" t="s">
        <v>323</v>
      </c>
      <c r="E1501" s="1017" t="str">
        <f>Translations!$B$367</f>
        <v>Šīs apakšiekārtas atlikumgāzu bilance</v>
      </c>
      <c r="F1501" s="1017"/>
      <c r="G1501" s="1017"/>
      <c r="H1501" s="1017"/>
      <c r="I1501" s="1017"/>
      <c r="J1501" s="1017"/>
      <c r="K1501" s="1017"/>
      <c r="L1501" s="1017"/>
      <c r="M1501" s="1017"/>
      <c r="N1501" s="1018"/>
    </row>
    <row r="1502" spans="2:23" ht="12.75" customHeight="1" x14ac:dyDescent="0.2">
      <c r="B1502" s="244"/>
      <c r="C1502" s="318"/>
      <c r="D1502" s="322" t="s">
        <v>32</v>
      </c>
      <c r="E1502" s="980" t="str">
        <f>Translations!$B$370</f>
        <v>Vai atlikumgāzes ir šai apakšiekārtai relevantas?</v>
      </c>
      <c r="F1502" s="980"/>
      <c r="G1502" s="980"/>
      <c r="H1502" s="980"/>
      <c r="I1502" s="980"/>
      <c r="J1502" s="980"/>
      <c r="K1502" s="980"/>
      <c r="L1502" s="980"/>
      <c r="M1502" s="986"/>
      <c r="N1502" s="986"/>
    </row>
    <row r="1503" spans="2:23" ht="12.75" customHeight="1" x14ac:dyDescent="0.2">
      <c r="B1503" s="244"/>
      <c r="C1503" s="318"/>
      <c r="D1503" s="322"/>
      <c r="E1503" s="319"/>
      <c r="F1503" s="319"/>
      <c r="G1503" s="319"/>
      <c r="H1503" s="319"/>
      <c r="I1503" s="319"/>
      <c r="J1503" s="921" t="str">
        <f>IF(I1333="","",IF(AND(M1502&lt;&gt;"",M1502=FALSE),HYPERLINK(Q1503,EUconst_MsgGoOn),""))</f>
        <v/>
      </c>
      <c r="K1503" s="922"/>
      <c r="L1503" s="922"/>
      <c r="M1503" s="922"/>
      <c r="N1503" s="923"/>
      <c r="P1503" s="22" t="s">
        <v>172</v>
      </c>
      <c r="Q1503" s="371" t="str">
        <f>"#JUMP_F"&amp;P1333+1</f>
        <v>#JUMP_F2</v>
      </c>
    </row>
    <row r="1504" spans="2:23" ht="5.0999999999999996" customHeight="1" x14ac:dyDescent="0.2">
      <c r="B1504" s="244"/>
      <c r="C1504" s="318"/>
      <c r="D1504" s="322"/>
      <c r="E1504" s="319"/>
      <c r="F1504" s="319"/>
      <c r="G1504" s="319"/>
      <c r="H1504" s="319"/>
      <c r="I1504" s="319"/>
      <c r="J1504" s="319"/>
      <c r="K1504" s="319"/>
      <c r="L1504" s="319"/>
      <c r="M1504" s="319"/>
      <c r="N1504" s="320"/>
    </row>
    <row r="1505" spans="2:23" ht="12.75" customHeight="1" x14ac:dyDescent="0.2">
      <c r="B1505" s="244"/>
      <c r="C1505" s="318"/>
      <c r="D1505" s="322" t="s">
        <v>33</v>
      </c>
      <c r="E1505" s="980" t="str">
        <f>Translations!$B$249</f>
        <v>Informācija par izmantoto metodiku</v>
      </c>
      <c r="F1505" s="980"/>
      <c r="G1505" s="980"/>
      <c r="H1505" s="980"/>
      <c r="I1505" s="980"/>
      <c r="J1505" s="980"/>
      <c r="K1505" s="980"/>
      <c r="L1505" s="980"/>
      <c r="M1505" s="980"/>
      <c r="N1505" s="981"/>
    </row>
    <row r="1506" spans="2:23" ht="25.5" customHeight="1" thickBot="1" x14ac:dyDescent="0.25">
      <c r="B1506" s="244"/>
      <c r="C1506" s="318"/>
      <c r="D1506" s="319"/>
      <c r="E1506" s="319"/>
      <c r="F1506" s="336"/>
      <c r="G1506" s="319"/>
      <c r="H1506" s="319"/>
      <c r="I1506" s="982" t="str">
        <f>Translations!$B$254</f>
        <v>Datu avots</v>
      </c>
      <c r="J1506" s="982"/>
      <c r="K1506" s="982" t="str">
        <f>Translations!$B$255</f>
        <v>Cits datu avots (attiecīgā gadījumā)</v>
      </c>
      <c r="L1506" s="982"/>
      <c r="M1506" s="982" t="str">
        <f>Translations!$B$255</f>
        <v>Cits datu avots (attiecīgā gadījumā)</v>
      </c>
      <c r="N1506" s="982"/>
      <c r="W1506" s="245" t="s">
        <v>165</v>
      </c>
    </row>
    <row r="1507" spans="2:23" ht="12.75" customHeight="1" x14ac:dyDescent="0.2">
      <c r="B1507" s="244"/>
      <c r="C1507" s="318"/>
      <c r="D1507" s="322"/>
      <c r="E1507" s="324" t="s">
        <v>302</v>
      </c>
      <c r="F1507" s="967" t="str">
        <f>Translations!$B$374</f>
        <v>Radušās atlikumgāzes</v>
      </c>
      <c r="G1507" s="967"/>
      <c r="H1507" s="968"/>
      <c r="I1507" s="958"/>
      <c r="J1507" s="959"/>
      <c r="K1507" s="953"/>
      <c r="L1507" s="957"/>
      <c r="M1507" s="953"/>
      <c r="N1507" s="954"/>
      <c r="W1507" s="251" t="b">
        <f>AND(M1502&lt;&gt;"",M1502=FALSE)</f>
        <v>0</v>
      </c>
    </row>
    <row r="1508" spans="2:23" ht="12.75" customHeight="1" x14ac:dyDescent="0.2">
      <c r="B1508" s="244"/>
      <c r="C1508" s="318"/>
      <c r="D1508" s="322"/>
      <c r="E1508" s="324" t="s">
        <v>303</v>
      </c>
      <c r="F1508" s="969" t="str">
        <f>Translations!$B$256</f>
        <v>Enerģētiskais saturs</v>
      </c>
      <c r="G1508" s="969"/>
      <c r="H1508" s="970"/>
      <c r="I1508" s="971"/>
      <c r="J1508" s="972"/>
      <c r="K1508" s="973"/>
      <c r="L1508" s="974"/>
      <c r="M1508" s="973"/>
      <c r="N1508" s="975"/>
      <c r="W1508" s="252" t="b">
        <f>W1507</f>
        <v>0</v>
      </c>
    </row>
    <row r="1509" spans="2:23" ht="12.75" customHeight="1" x14ac:dyDescent="0.2">
      <c r="B1509" s="244"/>
      <c r="C1509" s="318"/>
      <c r="D1509" s="322"/>
      <c r="E1509" s="324" t="s">
        <v>304</v>
      </c>
      <c r="F1509" s="976" t="str">
        <f>Translations!$B$375</f>
        <v>Emisijas faktors</v>
      </c>
      <c r="G1509" s="976"/>
      <c r="H1509" s="977"/>
      <c r="I1509" s="934"/>
      <c r="J1509" s="935"/>
      <c r="K1509" s="936"/>
      <c r="L1509" s="937"/>
      <c r="M1509" s="936"/>
      <c r="N1509" s="938"/>
      <c r="W1509" s="252" t="b">
        <f>W1508</f>
        <v>0</v>
      </c>
    </row>
    <row r="1510" spans="2:23" ht="12.75" customHeight="1" x14ac:dyDescent="0.2">
      <c r="B1510" s="244"/>
      <c r="C1510" s="318"/>
      <c r="D1510" s="322"/>
      <c r="E1510" s="324" t="s">
        <v>305</v>
      </c>
      <c r="F1510" s="967" t="str">
        <f>Translations!$B$376</f>
        <v>Patērētās atlikumgāzes</v>
      </c>
      <c r="G1510" s="967"/>
      <c r="H1510" s="968"/>
      <c r="I1510" s="958"/>
      <c r="J1510" s="959"/>
      <c r="K1510" s="953"/>
      <c r="L1510" s="957"/>
      <c r="M1510" s="953"/>
      <c r="N1510" s="954"/>
      <c r="W1510" s="252" t="b">
        <f t="shared" ref="W1510:W1521" si="6">W1509</f>
        <v>0</v>
      </c>
    </row>
    <row r="1511" spans="2:23" ht="12.75" customHeight="1" x14ac:dyDescent="0.2">
      <c r="B1511" s="244"/>
      <c r="C1511" s="318"/>
      <c r="D1511" s="322"/>
      <c r="E1511" s="324" t="s">
        <v>306</v>
      </c>
      <c r="F1511" s="969" t="str">
        <f>Translations!$B$256</f>
        <v>Enerģētiskais saturs</v>
      </c>
      <c r="G1511" s="969"/>
      <c r="H1511" s="970"/>
      <c r="I1511" s="971"/>
      <c r="J1511" s="972"/>
      <c r="K1511" s="973"/>
      <c r="L1511" s="974"/>
      <c r="M1511" s="973"/>
      <c r="N1511" s="975"/>
      <c r="W1511" s="252" t="b">
        <f t="shared" si="6"/>
        <v>0</v>
      </c>
    </row>
    <row r="1512" spans="2:23" ht="12.75" customHeight="1" x14ac:dyDescent="0.2">
      <c r="B1512" s="244"/>
      <c r="C1512" s="318"/>
      <c r="D1512" s="322"/>
      <c r="E1512" s="324" t="s">
        <v>307</v>
      </c>
      <c r="F1512" s="976" t="str">
        <f>Translations!$B$375</f>
        <v>Emisijas faktors</v>
      </c>
      <c r="G1512" s="976"/>
      <c r="H1512" s="977"/>
      <c r="I1512" s="934"/>
      <c r="J1512" s="935"/>
      <c r="K1512" s="936"/>
      <c r="L1512" s="937"/>
      <c r="M1512" s="936"/>
      <c r="N1512" s="938"/>
      <c r="W1512" s="252" t="b">
        <f t="shared" si="6"/>
        <v>0</v>
      </c>
    </row>
    <row r="1513" spans="2:23" ht="12.75" customHeight="1" x14ac:dyDescent="0.2">
      <c r="B1513" s="244"/>
      <c r="C1513" s="318"/>
      <c r="D1513" s="322"/>
      <c r="E1513" s="324" t="s">
        <v>308</v>
      </c>
      <c r="F1513" s="967" t="str">
        <f>Translations!$B$377</f>
        <v>Lāpā sadedzinātās atlikumgāzes (ne drošības apsvērumu dēļ)</v>
      </c>
      <c r="G1513" s="967"/>
      <c r="H1513" s="968"/>
      <c r="I1513" s="958"/>
      <c r="J1513" s="959"/>
      <c r="K1513" s="953"/>
      <c r="L1513" s="957"/>
      <c r="M1513" s="953"/>
      <c r="N1513" s="954"/>
      <c r="W1513" s="252" t="b">
        <f t="shared" si="6"/>
        <v>0</v>
      </c>
    </row>
    <row r="1514" spans="2:23" ht="12.75" customHeight="1" x14ac:dyDescent="0.2">
      <c r="B1514" s="244"/>
      <c r="C1514" s="318"/>
      <c r="D1514" s="322"/>
      <c r="E1514" s="324" t="s">
        <v>309</v>
      </c>
      <c r="F1514" s="969" t="str">
        <f>Translations!$B$256</f>
        <v>Enerģētiskais saturs</v>
      </c>
      <c r="G1514" s="969"/>
      <c r="H1514" s="970"/>
      <c r="I1514" s="971"/>
      <c r="J1514" s="972"/>
      <c r="K1514" s="973"/>
      <c r="L1514" s="974"/>
      <c r="M1514" s="973"/>
      <c r="N1514" s="975"/>
      <c r="W1514" s="252" t="b">
        <f t="shared" si="6"/>
        <v>0</v>
      </c>
    </row>
    <row r="1515" spans="2:23" ht="12.75" customHeight="1" x14ac:dyDescent="0.2">
      <c r="B1515" s="244"/>
      <c r="C1515" s="318"/>
      <c r="D1515" s="322"/>
      <c r="E1515" s="324" t="s">
        <v>310</v>
      </c>
      <c r="F1515" s="976" t="str">
        <f>Translations!$B$375</f>
        <v>Emisijas faktors</v>
      </c>
      <c r="G1515" s="976"/>
      <c r="H1515" s="977"/>
      <c r="I1515" s="934"/>
      <c r="J1515" s="935"/>
      <c r="K1515" s="936"/>
      <c r="L1515" s="937"/>
      <c r="M1515" s="936"/>
      <c r="N1515" s="938"/>
      <c r="W1515" s="252" t="b">
        <f t="shared" si="6"/>
        <v>0</v>
      </c>
    </row>
    <row r="1516" spans="2:23" ht="12.75" customHeight="1" x14ac:dyDescent="0.2">
      <c r="B1516" s="244"/>
      <c r="C1516" s="318"/>
      <c r="D1516" s="322"/>
      <c r="E1516" s="324" t="s">
        <v>311</v>
      </c>
      <c r="F1516" s="967" t="str">
        <f>Translations!$B$378</f>
        <v>Importētās atlikumgāzes</v>
      </c>
      <c r="G1516" s="967"/>
      <c r="H1516" s="968"/>
      <c r="I1516" s="958"/>
      <c r="J1516" s="959"/>
      <c r="K1516" s="953"/>
      <c r="L1516" s="957"/>
      <c r="M1516" s="953"/>
      <c r="N1516" s="954"/>
      <c r="W1516" s="252" t="b">
        <f t="shared" si="6"/>
        <v>0</v>
      </c>
    </row>
    <row r="1517" spans="2:23" ht="12.75" customHeight="1" x14ac:dyDescent="0.2">
      <c r="B1517" s="244"/>
      <c r="C1517" s="318"/>
      <c r="D1517" s="322"/>
      <c r="E1517" s="324" t="s">
        <v>312</v>
      </c>
      <c r="F1517" s="969" t="str">
        <f>Translations!$B$256</f>
        <v>Enerģētiskais saturs</v>
      </c>
      <c r="G1517" s="969"/>
      <c r="H1517" s="970"/>
      <c r="I1517" s="971"/>
      <c r="J1517" s="972"/>
      <c r="K1517" s="973"/>
      <c r="L1517" s="974"/>
      <c r="M1517" s="973"/>
      <c r="N1517" s="975"/>
      <c r="W1517" s="252" t="b">
        <f t="shared" si="6"/>
        <v>0</v>
      </c>
    </row>
    <row r="1518" spans="2:23" ht="12.75" customHeight="1" x14ac:dyDescent="0.2">
      <c r="B1518" s="244"/>
      <c r="C1518" s="318"/>
      <c r="D1518" s="322"/>
      <c r="E1518" s="324" t="s">
        <v>313</v>
      </c>
      <c r="F1518" s="976" t="str">
        <f>Translations!$B$375</f>
        <v>Emisijas faktors</v>
      </c>
      <c r="G1518" s="976"/>
      <c r="H1518" s="977"/>
      <c r="I1518" s="934"/>
      <c r="J1518" s="935"/>
      <c r="K1518" s="936"/>
      <c r="L1518" s="937"/>
      <c r="M1518" s="936"/>
      <c r="N1518" s="938"/>
      <c r="W1518" s="252" t="b">
        <f t="shared" si="6"/>
        <v>0</v>
      </c>
    </row>
    <row r="1519" spans="2:23" ht="12.75" customHeight="1" x14ac:dyDescent="0.2">
      <c r="B1519" s="244"/>
      <c r="C1519" s="318"/>
      <c r="D1519" s="322"/>
      <c r="E1519" s="324" t="s">
        <v>314</v>
      </c>
      <c r="F1519" s="967" t="str">
        <f>Translations!$B$379</f>
        <v>Eksportētās atlikumgāzes</v>
      </c>
      <c r="G1519" s="967"/>
      <c r="H1519" s="968"/>
      <c r="I1519" s="958"/>
      <c r="J1519" s="959"/>
      <c r="K1519" s="953"/>
      <c r="L1519" s="957"/>
      <c r="M1519" s="953"/>
      <c r="N1519" s="954"/>
      <c r="W1519" s="252" t="b">
        <f t="shared" si="6"/>
        <v>0</v>
      </c>
    </row>
    <row r="1520" spans="2:23" ht="12.75" customHeight="1" x14ac:dyDescent="0.2">
      <c r="B1520" s="244"/>
      <c r="C1520" s="318"/>
      <c r="D1520" s="322"/>
      <c r="E1520" s="324" t="s">
        <v>315</v>
      </c>
      <c r="F1520" s="969" t="str">
        <f>Translations!$B$256</f>
        <v>Enerģētiskais saturs</v>
      </c>
      <c r="G1520" s="969"/>
      <c r="H1520" s="970"/>
      <c r="I1520" s="971"/>
      <c r="J1520" s="972"/>
      <c r="K1520" s="973"/>
      <c r="L1520" s="974"/>
      <c r="M1520" s="973"/>
      <c r="N1520" s="975"/>
      <c r="W1520" s="252" t="b">
        <f t="shared" si="6"/>
        <v>0</v>
      </c>
    </row>
    <row r="1521" spans="1:26" ht="12.75" customHeight="1" x14ac:dyDescent="0.2">
      <c r="B1521" s="244"/>
      <c r="C1521" s="318"/>
      <c r="D1521" s="322"/>
      <c r="E1521" s="324" t="s">
        <v>316</v>
      </c>
      <c r="F1521" s="976" t="str">
        <f>Translations!$B$375</f>
        <v>Emisijas faktors</v>
      </c>
      <c r="G1521" s="976"/>
      <c r="H1521" s="977"/>
      <c r="I1521" s="934"/>
      <c r="J1521" s="935"/>
      <c r="K1521" s="936"/>
      <c r="L1521" s="937"/>
      <c r="M1521" s="936"/>
      <c r="N1521" s="938"/>
      <c r="W1521" s="252" t="b">
        <f t="shared" si="6"/>
        <v>0</v>
      </c>
    </row>
    <row r="1522" spans="1:26" ht="5.0999999999999996" customHeight="1" x14ac:dyDescent="0.2">
      <c r="B1522" s="244"/>
      <c r="C1522" s="318"/>
      <c r="D1522" s="322"/>
      <c r="E1522" s="319"/>
      <c r="F1522" s="319"/>
      <c r="G1522" s="319"/>
      <c r="H1522" s="319"/>
      <c r="I1522" s="319"/>
      <c r="J1522" s="319"/>
      <c r="K1522" s="319"/>
      <c r="L1522" s="319"/>
      <c r="M1522" s="319"/>
      <c r="N1522" s="320"/>
      <c r="W1522" s="267"/>
    </row>
    <row r="1523" spans="1:26" ht="12.75" customHeight="1" x14ac:dyDescent="0.2">
      <c r="B1523" s="244"/>
      <c r="C1523" s="318"/>
      <c r="D1523" s="322"/>
      <c r="E1523" s="324" t="s">
        <v>317</v>
      </c>
      <c r="F1523" s="978" t="str">
        <f>Translations!$B$257</f>
        <v>Izmantotās metodikas apraksts</v>
      </c>
      <c r="G1523" s="978"/>
      <c r="H1523" s="978"/>
      <c r="I1523" s="978"/>
      <c r="J1523" s="978"/>
      <c r="K1523" s="978"/>
      <c r="L1523" s="978"/>
      <c r="M1523" s="978"/>
      <c r="N1523" s="979"/>
      <c r="W1523" s="253"/>
    </row>
    <row r="1524" spans="1:26" ht="5.0999999999999996" customHeight="1" x14ac:dyDescent="0.2">
      <c r="C1524" s="318"/>
      <c r="D1524" s="319"/>
      <c r="E1524" s="323"/>
      <c r="F1524" s="333"/>
      <c r="G1524" s="334"/>
      <c r="H1524" s="334"/>
      <c r="I1524" s="334"/>
      <c r="J1524" s="334"/>
      <c r="K1524" s="334"/>
      <c r="L1524" s="334"/>
      <c r="M1524" s="334"/>
      <c r="N1524" s="335"/>
      <c r="W1524" s="253"/>
    </row>
    <row r="1525" spans="1:26" ht="12.75" customHeight="1" x14ac:dyDescent="0.2">
      <c r="C1525" s="318"/>
      <c r="D1525" s="322"/>
      <c r="E1525" s="324"/>
      <c r="F1525" s="987" t="str">
        <f>IF(I1333&lt;&gt;"",HYPERLINK("#" &amp; Q1525,EUConst_MsgDescription),"")</f>
        <v/>
      </c>
      <c r="G1525" s="961"/>
      <c r="H1525" s="961"/>
      <c r="I1525" s="961"/>
      <c r="J1525" s="961"/>
      <c r="K1525" s="961"/>
      <c r="L1525" s="961"/>
      <c r="M1525" s="961"/>
      <c r="N1525" s="962"/>
      <c r="P1525" s="22" t="s">
        <v>172</v>
      </c>
      <c r="Q1525" s="371" t="str">
        <f>"#"&amp;ADDRESS(ROW($C$10),COLUMN($C$10))</f>
        <v>#$C$10</v>
      </c>
      <c r="W1525" s="253"/>
    </row>
    <row r="1526" spans="1:26" ht="5.0999999999999996" customHeight="1" x14ac:dyDescent="0.2">
      <c r="C1526" s="318"/>
      <c r="D1526" s="322"/>
      <c r="E1526" s="325"/>
      <c r="F1526" s="988"/>
      <c r="G1526" s="988"/>
      <c r="H1526" s="988"/>
      <c r="I1526" s="988"/>
      <c r="J1526" s="988"/>
      <c r="K1526" s="988"/>
      <c r="L1526" s="988"/>
      <c r="M1526" s="988"/>
      <c r="N1526" s="989"/>
      <c r="W1526" s="253"/>
    </row>
    <row r="1527" spans="1:26" ht="50.1" customHeight="1" x14ac:dyDescent="0.2">
      <c r="C1527" s="318"/>
      <c r="D1527" s="325"/>
      <c r="E1527" s="325"/>
      <c r="F1527" s="946"/>
      <c r="G1527" s="947"/>
      <c r="H1527" s="947"/>
      <c r="I1527" s="947"/>
      <c r="J1527" s="947"/>
      <c r="K1527" s="947"/>
      <c r="L1527" s="947"/>
      <c r="M1527" s="947"/>
      <c r="N1527" s="948"/>
      <c r="W1527" s="252" t="b">
        <f>W1509</f>
        <v>0</v>
      </c>
    </row>
    <row r="1528" spans="1:26" ht="5.0999999999999996" customHeight="1" x14ac:dyDescent="0.2">
      <c r="C1528" s="318"/>
      <c r="D1528" s="322"/>
      <c r="E1528" s="319"/>
      <c r="F1528" s="319"/>
      <c r="G1528" s="319"/>
      <c r="H1528" s="319"/>
      <c r="I1528" s="319"/>
      <c r="J1528" s="319"/>
      <c r="K1528" s="319"/>
      <c r="L1528" s="319"/>
      <c r="M1528" s="319"/>
      <c r="N1528" s="320"/>
      <c r="W1528" s="252"/>
    </row>
    <row r="1529" spans="1:26" ht="12.75" customHeight="1" x14ac:dyDescent="0.2">
      <c r="C1529" s="318"/>
      <c r="D1529" s="322"/>
      <c r="E1529" s="324"/>
      <c r="F1529" s="990" t="str">
        <f>Translations!$B$210</f>
        <v>Atsauce uz ārējām datnēm (attiecīgā gadījumā)</v>
      </c>
      <c r="G1529" s="990"/>
      <c r="H1529" s="990"/>
      <c r="I1529" s="990"/>
      <c r="J1529" s="990"/>
      <c r="K1529" s="900"/>
      <c r="L1529" s="900"/>
      <c r="M1529" s="900"/>
      <c r="N1529" s="900"/>
      <c r="W1529" s="252" t="b">
        <f>W1527</f>
        <v>0</v>
      </c>
    </row>
    <row r="1530" spans="1:26" ht="5.0999999999999996" customHeight="1" x14ac:dyDescent="0.2">
      <c r="C1530" s="318"/>
      <c r="D1530" s="322"/>
      <c r="E1530" s="319"/>
      <c r="F1530" s="319"/>
      <c r="G1530" s="319"/>
      <c r="H1530" s="319"/>
      <c r="I1530" s="319"/>
      <c r="J1530" s="319"/>
      <c r="K1530" s="319"/>
      <c r="L1530" s="319"/>
      <c r="M1530" s="319"/>
      <c r="N1530" s="320"/>
      <c r="W1530" s="271"/>
    </row>
    <row r="1531" spans="1:26" ht="12.75" customHeight="1" x14ac:dyDescent="0.2">
      <c r="C1531" s="318"/>
      <c r="D1531" s="322" t="s">
        <v>34</v>
      </c>
      <c r="E1531" s="1006" t="str">
        <f>Translations!$B$258</f>
        <v>Vai ir ievērota hierarhiskā kārtība?</v>
      </c>
      <c r="F1531" s="1006"/>
      <c r="G1531" s="1006"/>
      <c r="H1531" s="1007"/>
      <c r="I1531" s="260"/>
      <c r="J1531" s="330" t="str">
        <f>Translations!$B$259</f>
        <v xml:space="preserve"> Ja nav, kāpēc nav?</v>
      </c>
      <c r="K1531" s="926"/>
      <c r="L1531" s="927"/>
      <c r="M1531" s="927"/>
      <c r="N1531" s="941"/>
      <c r="V1531" s="272" t="b">
        <f>W1529</f>
        <v>0</v>
      </c>
      <c r="W1531" s="258" t="b">
        <f>OR(W1527,AND(I1531&lt;&gt;"",I1531=TRUE))</f>
        <v>0</v>
      </c>
    </row>
    <row r="1532" spans="1:26" ht="5.0999999999999996" customHeight="1" x14ac:dyDescent="0.2">
      <c r="C1532" s="318"/>
      <c r="D1532" s="319"/>
      <c r="E1532" s="549"/>
      <c r="F1532" s="549"/>
      <c r="G1532" s="549"/>
      <c r="H1532" s="549"/>
      <c r="I1532" s="549"/>
      <c r="J1532" s="549"/>
      <c r="K1532" s="549"/>
      <c r="L1532" s="549"/>
      <c r="M1532" s="549"/>
      <c r="N1532" s="550"/>
      <c r="W1532" s="267"/>
    </row>
    <row r="1533" spans="1:26" ht="12.75" customHeight="1" x14ac:dyDescent="0.2">
      <c r="C1533" s="318"/>
      <c r="D1533" s="331"/>
      <c r="E1533" s="331"/>
      <c r="F1533" s="978" t="str">
        <f>Translations!$B$264</f>
        <v>Sīkākas ziņas par jebkādām atkāpēm no hierarhijas</v>
      </c>
      <c r="G1533" s="978"/>
      <c r="H1533" s="978"/>
      <c r="I1533" s="978"/>
      <c r="J1533" s="978"/>
      <c r="K1533" s="978"/>
      <c r="L1533" s="978"/>
      <c r="M1533" s="978"/>
      <c r="N1533" s="979"/>
      <c r="W1533" s="271"/>
    </row>
    <row r="1534" spans="1:26" ht="25.5" customHeight="1" thickBot="1" x14ac:dyDescent="0.25">
      <c r="C1534" s="318"/>
      <c r="D1534" s="331"/>
      <c r="E1534" s="331"/>
      <c r="F1534" s="946"/>
      <c r="G1534" s="947"/>
      <c r="H1534" s="947"/>
      <c r="I1534" s="947"/>
      <c r="J1534" s="947"/>
      <c r="K1534" s="947"/>
      <c r="L1534" s="947"/>
      <c r="M1534" s="947"/>
      <c r="N1534" s="948"/>
      <c r="W1534" s="273" t="b">
        <f>W1531</f>
        <v>0</v>
      </c>
    </row>
    <row r="1535" spans="1:26" s="20" customFormat="1" ht="12.75" x14ac:dyDescent="0.2">
      <c r="A1535" s="18"/>
      <c r="B1535" s="36"/>
      <c r="C1535" s="337"/>
      <c r="D1535" s="338"/>
      <c r="E1535" s="338"/>
      <c r="F1535" s="338"/>
      <c r="G1535" s="338"/>
      <c r="H1535" s="338"/>
      <c r="I1535" s="338"/>
      <c r="J1535" s="338"/>
      <c r="K1535" s="338"/>
      <c r="L1535" s="338"/>
      <c r="M1535" s="338"/>
      <c r="N1535" s="339"/>
      <c r="O1535" s="36"/>
      <c r="P1535" s="123" t="str">
        <f>IF(OR(P1333=1,AND(I1333&lt;&gt;"",COUNTIF(P$2153:$P3159,"PRINT")=0)),"PRINT","")</f>
        <v>PRINT</v>
      </c>
      <c r="Q1535" s="22" t="s">
        <v>252</v>
      </c>
      <c r="R1535" s="23"/>
      <c r="S1535" s="23"/>
      <c r="T1535" s="22"/>
      <c r="U1535" s="22"/>
      <c r="V1535" s="22"/>
      <c r="W1535" s="22"/>
    </row>
    <row r="1536" spans="1:26" s="20" customFormat="1" ht="15" thickBot="1" x14ac:dyDescent="0.25">
      <c r="A1536" s="18"/>
      <c r="B1536" s="36"/>
      <c r="C1536" s="36"/>
      <c r="D1536" s="36"/>
      <c r="E1536" s="36"/>
      <c r="F1536" s="36"/>
      <c r="G1536" s="36"/>
      <c r="H1536" s="36"/>
      <c r="I1536" s="36"/>
      <c r="J1536" s="36"/>
      <c r="K1536" s="36"/>
      <c r="L1536" s="36"/>
      <c r="M1536" s="36"/>
      <c r="N1536" s="36"/>
      <c r="O1536" s="36"/>
      <c r="P1536" s="22"/>
      <c r="Q1536" s="22"/>
      <c r="R1536" s="23"/>
      <c r="S1536" s="23"/>
      <c r="T1536" s="22"/>
      <c r="U1536" s="22"/>
      <c r="V1536" s="22"/>
      <c r="W1536" s="22"/>
      <c r="X1536" s="244"/>
      <c r="Y1536" s="244"/>
      <c r="Z1536" s="244"/>
    </row>
    <row r="1537" spans="1:26" s="20" customFormat="1" ht="12.75" customHeight="1" thickBot="1" x14ac:dyDescent="0.3">
      <c r="A1537" s="18"/>
      <c r="B1537" s="36"/>
      <c r="C1537" s="281"/>
      <c r="D1537" s="281"/>
      <c r="E1537" s="281"/>
      <c r="F1537" s="281"/>
      <c r="G1537" s="281"/>
      <c r="H1537" s="281"/>
      <c r="I1537" s="281"/>
      <c r="J1537" s="281"/>
      <c r="K1537" s="281"/>
      <c r="L1537" s="281"/>
      <c r="M1537" s="281"/>
      <c r="N1537" s="281"/>
      <c r="O1537" s="36"/>
      <c r="P1537" s="22"/>
      <c r="Q1537" s="22"/>
      <c r="R1537" s="23"/>
      <c r="S1537" s="23"/>
      <c r="T1537" s="22"/>
      <c r="U1537" s="22"/>
      <c r="V1537" s="22"/>
      <c r="W1537" s="22"/>
      <c r="X1537" s="244"/>
      <c r="Y1537" s="244"/>
      <c r="Z1537" s="244"/>
    </row>
    <row r="1538" spans="1:26" s="241" customFormat="1" ht="15" customHeight="1" thickBot="1" x14ac:dyDescent="0.25">
      <c r="A1538" s="240"/>
      <c r="B1538" s="168"/>
      <c r="C1538" s="239">
        <f>C1333+1</f>
        <v>8</v>
      </c>
      <c r="D1538" s="1008" t="str">
        <f>Translations!$B$295</f>
        <v>Apakšiekārta ar produkta līmeņatzīmi:</v>
      </c>
      <c r="E1538" s="1009"/>
      <c r="F1538" s="1009"/>
      <c r="G1538" s="1009"/>
      <c r="H1538" s="1009"/>
      <c r="I1538" s="1010" t="str">
        <f>IF(INDEX(CNTR_SubInstListIsProdBM,$C1538),INDEX(CNTR_SubInstListNames,$C1538),"")</f>
        <v/>
      </c>
      <c r="J1538" s="1011"/>
      <c r="K1538" s="1011"/>
      <c r="L1538" s="1011"/>
      <c r="M1538" s="1011"/>
      <c r="N1538" s="1012"/>
      <c r="O1538" s="36"/>
      <c r="P1538" s="373">
        <v>1</v>
      </c>
      <c r="Q1538" s="245"/>
      <c r="R1538" s="262"/>
      <c r="S1538" s="262"/>
      <c r="T1538" s="262"/>
      <c r="U1538" s="240"/>
      <c r="V1538" s="355" t="s">
        <v>318</v>
      </c>
      <c r="W1538" s="356" t="b">
        <f>AND(CNTR_ExistSubInstEntries,I1538="")</f>
        <v>0</v>
      </c>
    </row>
    <row r="1539" spans="1:26" ht="12.75" customHeight="1" thickBot="1" x14ac:dyDescent="0.25">
      <c r="C1539" s="236"/>
      <c r="D1539" s="237"/>
      <c r="E1539" s="1013" t="str">
        <f>Translations!$B$296</f>
        <v>Produkta līmeņatzīmes apakšiekārtas nosaukums parādās automātiski saskaņā ar lapā "C_InstallationDescription" ievadītajiem datiem.</v>
      </c>
      <c r="F1539" s="1014"/>
      <c r="G1539" s="1014"/>
      <c r="H1539" s="1014"/>
      <c r="I1539" s="1014"/>
      <c r="J1539" s="1014"/>
      <c r="K1539" s="1014"/>
      <c r="L1539" s="1014"/>
      <c r="M1539" s="1014"/>
      <c r="N1539" s="1015"/>
    </row>
    <row r="1540" spans="1:26" ht="5.0999999999999996" customHeight="1" x14ac:dyDescent="0.2">
      <c r="C1540" s="224"/>
      <c r="N1540" s="225"/>
    </row>
    <row r="1541" spans="1:26" ht="12.75" customHeight="1" x14ac:dyDescent="0.2">
      <c r="C1541" s="224"/>
      <c r="D1541" s="16" t="s">
        <v>26</v>
      </c>
      <c r="E1541" s="801" t="str">
        <f>Translations!$B$297</f>
        <v>Apakšiekārtas sistēmas robežas</v>
      </c>
      <c r="F1541" s="801"/>
      <c r="G1541" s="801"/>
      <c r="H1541" s="801"/>
      <c r="I1541" s="801"/>
      <c r="J1541" s="801"/>
      <c r="K1541" s="801"/>
      <c r="L1541" s="801"/>
      <c r="M1541" s="801"/>
      <c r="N1541" s="1016"/>
    </row>
    <row r="1542" spans="1:26" ht="5.0999999999999996" customHeight="1" x14ac:dyDescent="0.2">
      <c r="C1542" s="224"/>
      <c r="N1542" s="225"/>
    </row>
    <row r="1543" spans="1:26" ht="12.75" customHeight="1" x14ac:dyDescent="0.2">
      <c r="C1543" s="224"/>
      <c r="D1543" s="25" t="s">
        <v>32</v>
      </c>
      <c r="E1543" s="917" t="str">
        <f>Translations!$B$249</f>
        <v>Informācija par izmantoto metodiku</v>
      </c>
      <c r="F1543" s="917"/>
      <c r="G1543" s="917"/>
      <c r="H1543" s="917"/>
      <c r="I1543" s="917"/>
      <c r="J1543" s="917"/>
      <c r="K1543" s="917"/>
      <c r="L1543" s="917"/>
      <c r="M1543" s="917"/>
      <c r="N1543" s="1023"/>
    </row>
    <row r="1544" spans="1:26" s="309" customFormat="1" ht="5.0999999999999996" customHeight="1" x14ac:dyDescent="0.25">
      <c r="A1544" s="308"/>
      <c r="B1544" s="16"/>
      <c r="C1544" s="306"/>
      <c r="D1544" s="307"/>
      <c r="E1544" s="840"/>
      <c r="F1544" s="840"/>
      <c r="G1544" s="840"/>
      <c r="H1544" s="840"/>
      <c r="I1544" s="840"/>
      <c r="J1544" s="840"/>
      <c r="K1544" s="840"/>
      <c r="L1544" s="840"/>
      <c r="M1544" s="840"/>
      <c r="N1544" s="1044"/>
      <c r="O1544" s="36"/>
      <c r="P1544" s="308"/>
      <c r="Q1544" s="308"/>
      <c r="R1544" s="308"/>
      <c r="S1544" s="308"/>
      <c r="T1544" s="308"/>
      <c r="U1544" s="308"/>
      <c r="V1544" s="308"/>
      <c r="W1544" s="308"/>
    </row>
    <row r="1545" spans="1:26" ht="50.1" customHeight="1" x14ac:dyDescent="0.2">
      <c r="C1545" s="224"/>
      <c r="D1545" s="25"/>
      <c r="E1545" s="1027"/>
      <c r="F1545" s="1028"/>
      <c r="G1545" s="1028"/>
      <c r="H1545" s="1028"/>
      <c r="I1545" s="1028"/>
      <c r="J1545" s="1028"/>
      <c r="K1545" s="1028"/>
      <c r="L1545" s="1028"/>
      <c r="M1545" s="1028"/>
      <c r="N1545" s="1029"/>
    </row>
    <row r="1546" spans="1:26" ht="5.0999999999999996" customHeight="1" x14ac:dyDescent="0.2">
      <c r="C1546" s="224"/>
      <c r="D1546" s="25"/>
      <c r="N1546" s="225"/>
    </row>
    <row r="1547" spans="1:26" ht="12.75" customHeight="1" x14ac:dyDescent="0.2">
      <c r="C1547" s="224"/>
      <c r="D1547" s="25" t="s">
        <v>33</v>
      </c>
      <c r="E1547" s="1030" t="str">
        <f>Translations!$B$210</f>
        <v>Atsauce uz ārējām datnēm (attiecīgā gadījumā)</v>
      </c>
      <c r="F1547" s="1030"/>
      <c r="G1547" s="1030"/>
      <c r="H1547" s="1030"/>
      <c r="I1547" s="1030"/>
      <c r="J1547" s="1031"/>
      <c r="K1547" s="900"/>
      <c r="L1547" s="900"/>
      <c r="M1547" s="900"/>
      <c r="N1547" s="900"/>
    </row>
    <row r="1548" spans="1:26" ht="5.0999999999999996" customHeight="1" x14ac:dyDescent="0.2">
      <c r="C1548" s="224"/>
      <c r="D1548" s="25"/>
      <c r="N1548" s="225"/>
    </row>
    <row r="1549" spans="1:26" ht="12.75" customHeight="1" x14ac:dyDescent="0.2">
      <c r="C1549" s="224"/>
      <c r="D1549" s="25" t="s">
        <v>34</v>
      </c>
      <c r="E1549" s="1030" t="str">
        <f>Translations!$B$305</f>
        <v>Atsauce uz atsevišķu detalizētu plūsmas diagrammu (attiecīgā gadījumā)</v>
      </c>
      <c r="F1549" s="1030"/>
      <c r="G1549" s="1030"/>
      <c r="H1549" s="1030"/>
      <c r="I1549" s="1030"/>
      <c r="J1549" s="1031"/>
      <c r="K1549" s="900"/>
      <c r="L1549" s="900"/>
      <c r="M1549" s="900"/>
      <c r="N1549" s="900"/>
    </row>
    <row r="1550" spans="1:26" ht="5.0999999999999996" customHeight="1" x14ac:dyDescent="0.2">
      <c r="C1550" s="228"/>
      <c r="D1550" s="229"/>
      <c r="E1550" s="230"/>
      <c r="F1550" s="230"/>
      <c r="G1550" s="230"/>
      <c r="H1550" s="230"/>
      <c r="I1550" s="230"/>
      <c r="J1550" s="230"/>
      <c r="K1550" s="230"/>
      <c r="L1550" s="230"/>
      <c r="M1550" s="230"/>
      <c r="N1550" s="231"/>
    </row>
    <row r="1551" spans="1:26" ht="5.0999999999999996" customHeight="1" x14ac:dyDescent="0.2">
      <c r="C1551" s="224"/>
      <c r="D1551" s="25"/>
      <c r="N1551" s="225"/>
    </row>
    <row r="1552" spans="1:26" ht="12.75" customHeight="1" x14ac:dyDescent="0.2">
      <c r="C1552" s="224"/>
      <c r="D1552" s="16" t="s">
        <v>27</v>
      </c>
      <c r="E1552" s="801" t="str">
        <f>Translations!$B$307</f>
        <v>Ikgadējo ražošanas (= darbības) līmeņu noteikšanas metode</v>
      </c>
      <c r="F1552" s="801"/>
      <c r="G1552" s="801"/>
      <c r="H1552" s="801"/>
      <c r="I1552" s="801"/>
      <c r="J1552" s="801"/>
      <c r="K1552" s="801"/>
      <c r="L1552" s="801"/>
      <c r="M1552" s="801"/>
      <c r="N1552" s="1016"/>
    </row>
    <row r="1553" spans="1:23" ht="5.0999999999999996" customHeight="1" x14ac:dyDescent="0.2">
      <c r="C1553" s="224"/>
      <c r="D1553" s="16"/>
      <c r="E1553" s="25"/>
      <c r="F1553" s="25"/>
      <c r="G1553" s="25"/>
      <c r="H1553" s="25"/>
      <c r="I1553" s="25"/>
      <c r="J1553" s="25"/>
      <c r="K1553" s="25"/>
      <c r="L1553" s="25"/>
      <c r="M1553" s="25"/>
      <c r="N1553" s="530"/>
    </row>
    <row r="1554" spans="1:23" ht="12.75" customHeight="1" x14ac:dyDescent="0.2">
      <c r="C1554" s="224"/>
      <c r="D1554" s="25" t="s">
        <v>32</v>
      </c>
      <c r="E1554" s="917" t="str">
        <f>Translations!$B$249</f>
        <v>Informācija par izmantoto metodiku</v>
      </c>
      <c r="F1554" s="917"/>
      <c r="G1554" s="917"/>
      <c r="H1554" s="917"/>
      <c r="I1554" s="917"/>
      <c r="J1554" s="917"/>
      <c r="K1554" s="917"/>
      <c r="L1554" s="917"/>
      <c r="M1554" s="917"/>
      <c r="N1554" s="1023"/>
    </row>
    <row r="1555" spans="1:23" s="264" customFormat="1" ht="25.5" customHeight="1" x14ac:dyDescent="0.25">
      <c r="A1555" s="262"/>
      <c r="B1555" s="119"/>
      <c r="C1555" s="224"/>
      <c r="D1555" s="120"/>
      <c r="E1555" s="121"/>
      <c r="F1555" s="121"/>
      <c r="G1555" s="121"/>
      <c r="H1555" s="121"/>
      <c r="I1555" s="918" t="str">
        <f>Translations!$B$254</f>
        <v>Datu avots</v>
      </c>
      <c r="J1555" s="918"/>
      <c r="K1555" s="918" t="str">
        <f>Translations!$B$255</f>
        <v>Cits datu avots (attiecīgā gadījumā)</v>
      </c>
      <c r="L1555" s="918"/>
      <c r="M1555" s="918" t="str">
        <f>Translations!$B$255</f>
        <v>Cits datu avots (attiecīgā gadījumā)</v>
      </c>
      <c r="N1555" s="918"/>
      <c r="O1555" s="36"/>
      <c r="P1555" s="262"/>
      <c r="Q1555" s="262"/>
      <c r="R1555" s="262"/>
      <c r="S1555" s="262"/>
      <c r="T1555" s="262"/>
      <c r="U1555" s="262"/>
      <c r="V1555" s="262"/>
      <c r="W1555" s="262"/>
    </row>
    <row r="1556" spans="1:23" ht="12.75" customHeight="1" x14ac:dyDescent="0.2">
      <c r="C1556" s="224"/>
      <c r="D1556" s="25"/>
      <c r="E1556" s="118" t="s">
        <v>302</v>
      </c>
      <c r="F1556" s="924" t="str">
        <f>Translations!$B$310</f>
        <v>Produktu daudzumi</v>
      </c>
      <c r="G1556" s="924"/>
      <c r="H1556" s="925"/>
      <c r="I1556" s="926"/>
      <c r="J1556" s="927"/>
      <c r="K1556" s="928"/>
      <c r="L1556" s="929"/>
      <c r="M1556" s="928"/>
      <c r="N1556" s="945"/>
    </row>
    <row r="1557" spans="1:23" ht="5.0999999999999996" customHeight="1" x14ac:dyDescent="0.2">
      <c r="C1557" s="224"/>
      <c r="D1557" s="25"/>
      <c r="E1557" s="118"/>
      <c r="F1557" s="535"/>
      <c r="G1557" s="535"/>
      <c r="H1557" s="535"/>
      <c r="I1557" s="535"/>
      <c r="J1557" s="535"/>
      <c r="K1557" s="535"/>
      <c r="L1557" s="535"/>
      <c r="M1557" s="535"/>
      <c r="N1557" s="536"/>
    </row>
    <row r="1558" spans="1:23" ht="12.75" customHeight="1" x14ac:dyDescent="0.2">
      <c r="C1558" s="224"/>
      <c r="D1558" s="25"/>
      <c r="E1558" s="118" t="s">
        <v>303</v>
      </c>
      <c r="F1558" s="924" t="str">
        <f>Translations!$B$311</f>
        <v>Ikgadējie produktu daudzumi</v>
      </c>
      <c r="G1558" s="924"/>
      <c r="H1558" s="925"/>
      <c r="I1558" s="983"/>
      <c r="J1558" s="983"/>
      <c r="K1558" s="983"/>
      <c r="L1558" s="983"/>
      <c r="M1558" s="983"/>
      <c r="N1558" s="983"/>
    </row>
    <row r="1559" spans="1:23" ht="5.0999999999999996" customHeight="1" x14ac:dyDescent="0.2">
      <c r="C1559" s="224"/>
      <c r="D1559" s="25"/>
      <c r="N1559" s="225"/>
    </row>
    <row r="1560" spans="1:23" s="20" customFormat="1" ht="12.75" customHeight="1" x14ac:dyDescent="0.25">
      <c r="A1560" s="18"/>
      <c r="B1560" s="194"/>
      <c r="C1560" s="226"/>
      <c r="D1560" s="38"/>
      <c r="E1560" s="118" t="s">
        <v>304</v>
      </c>
      <c r="F1560" s="924" t="str">
        <f>Translations!$B$312</f>
        <v>Īpašas ziņošanas prasības:</v>
      </c>
      <c r="G1560" s="924"/>
      <c r="H1560" s="925"/>
      <c r="I1560" s="950" t="str">
        <f>IF(I1538="","",HYPERLINK(INDEX(EUconst_BMlistSpecialJumpTable,MATCH(I1538,EUconst_BMlistNames,0)),INDEX(EUconst_BMlistSpecialReporting,MATCH(I1538,EUconst_BMlistNames,0))))</f>
        <v/>
      </c>
      <c r="J1560" s="951"/>
      <c r="K1560" s="951"/>
      <c r="L1560" s="951"/>
      <c r="M1560" s="951"/>
      <c r="N1560" s="952"/>
      <c r="O1560" s="36"/>
      <c r="P1560" s="195" t="s">
        <v>291</v>
      </c>
      <c r="Q1560" s="196" t="str">
        <f>IF(I1538="","",IF(AND(INDEX(EUconst_BMlistSpecialJumpTable,MATCH(I1538,EUconst_BMlistNames,0))&lt;&gt;"",INDEX(EUconst_BMlistMainNumberOfBM,MATCH(I1538,EUconst_BMlistNames,0))&lt;&gt;47),TRUE,FALSE))</f>
        <v/>
      </c>
      <c r="R1560" s="23"/>
      <c r="S1560" s="23"/>
      <c r="T1560" s="22"/>
      <c r="U1560" s="22"/>
      <c r="V1560" s="22"/>
      <c r="W1560" s="22"/>
    </row>
    <row r="1561" spans="1:23" s="20" customFormat="1" ht="5.0999999999999996" customHeight="1" x14ac:dyDescent="0.25">
      <c r="A1561" s="18"/>
      <c r="B1561" s="194"/>
      <c r="C1561" s="226"/>
      <c r="D1561" s="36"/>
      <c r="F1561" s="839"/>
      <c r="G1561" s="839"/>
      <c r="H1561" s="839"/>
      <c r="I1561" s="839"/>
      <c r="J1561" s="839"/>
      <c r="K1561" s="839"/>
      <c r="L1561" s="839"/>
      <c r="M1561" s="839"/>
      <c r="N1561" s="1005"/>
      <c r="O1561" s="36"/>
      <c r="P1561" s="23"/>
      <c r="Q1561" s="22"/>
      <c r="R1561" s="23"/>
      <c r="S1561" s="23"/>
      <c r="T1561" s="22"/>
      <c r="U1561" s="22"/>
      <c r="V1561" s="22"/>
      <c r="W1561" s="22"/>
    </row>
    <row r="1562" spans="1:23" ht="12.75" customHeight="1" x14ac:dyDescent="0.2">
      <c r="C1562" s="224"/>
      <c r="D1562" s="25"/>
      <c r="E1562" s="118" t="s">
        <v>305</v>
      </c>
      <c r="F1562" s="714" t="str">
        <f>Translations!$B$257</f>
        <v>Izmantotās metodikas apraksts</v>
      </c>
      <c r="G1562" s="714"/>
      <c r="H1562" s="714"/>
      <c r="I1562" s="714"/>
      <c r="J1562" s="714"/>
      <c r="K1562" s="714"/>
      <c r="L1562" s="714"/>
      <c r="M1562" s="714"/>
      <c r="N1562" s="995"/>
    </row>
    <row r="1563" spans="1:23" ht="12.75" customHeight="1" x14ac:dyDescent="0.2">
      <c r="C1563" s="224"/>
      <c r="D1563" s="25"/>
      <c r="E1563" s="118"/>
      <c r="F1563" s="987" t="str">
        <f>IF(I1538&lt;&gt;"",HYPERLINK("#" &amp; Q1563,EUConst_MsgDescription),"")</f>
        <v/>
      </c>
      <c r="G1563" s="961"/>
      <c r="H1563" s="961"/>
      <c r="I1563" s="961"/>
      <c r="J1563" s="961"/>
      <c r="K1563" s="961"/>
      <c r="L1563" s="961"/>
      <c r="M1563" s="961"/>
      <c r="N1563" s="962"/>
      <c r="P1563" s="22" t="s">
        <v>172</v>
      </c>
      <c r="Q1563" s="371" t="str">
        <f>"#"&amp;ADDRESS(ROW($C$11),COLUMN($C$11))</f>
        <v>#$C$11</v>
      </c>
    </row>
    <row r="1564" spans="1:23" ht="5.0999999999999996" customHeight="1" x14ac:dyDescent="0.2">
      <c r="C1564" s="224"/>
      <c r="D1564" s="25"/>
      <c r="E1564" s="24"/>
      <c r="F1564" s="839"/>
      <c r="G1564" s="839"/>
      <c r="H1564" s="839"/>
      <c r="I1564" s="839"/>
      <c r="J1564" s="839"/>
      <c r="K1564" s="839"/>
      <c r="L1564" s="839"/>
      <c r="M1564" s="839"/>
      <c r="N1564" s="1005"/>
    </row>
    <row r="1565" spans="1:23" ht="50.1" customHeight="1" x14ac:dyDescent="0.2">
      <c r="C1565" s="224"/>
      <c r="D1565" s="24"/>
      <c r="E1565" s="265"/>
      <c r="F1565" s="926"/>
      <c r="G1565" s="927"/>
      <c r="H1565" s="927"/>
      <c r="I1565" s="927"/>
      <c r="J1565" s="927"/>
      <c r="K1565" s="927"/>
      <c r="L1565" s="927"/>
      <c r="M1565" s="927"/>
      <c r="N1565" s="941"/>
    </row>
    <row r="1566" spans="1:23" ht="5.0999999999999996" customHeight="1" thickBot="1" x14ac:dyDescent="0.25">
      <c r="C1566" s="224"/>
      <c r="N1566" s="225"/>
    </row>
    <row r="1567" spans="1:23" ht="12.75" customHeight="1" x14ac:dyDescent="0.2">
      <c r="C1567" s="224"/>
      <c r="D1567" s="25"/>
      <c r="E1567" s="118"/>
      <c r="F1567" s="949" t="str">
        <f>Translations!$B$210</f>
        <v>Atsauce uz ārējām datnēm (attiecīgā gadījumā)</v>
      </c>
      <c r="G1567" s="949"/>
      <c r="H1567" s="949"/>
      <c r="I1567" s="949"/>
      <c r="J1567" s="949"/>
      <c r="K1567" s="900"/>
      <c r="L1567" s="900"/>
      <c r="M1567" s="900"/>
      <c r="N1567" s="900"/>
      <c r="W1567" s="266" t="s">
        <v>165</v>
      </c>
    </row>
    <row r="1568" spans="1:23" ht="5.0999999999999996" customHeight="1" x14ac:dyDescent="0.2">
      <c r="C1568" s="224"/>
      <c r="D1568" s="25"/>
      <c r="N1568" s="225"/>
      <c r="W1568" s="253"/>
    </row>
    <row r="1569" spans="1:23" ht="12.75" customHeight="1" x14ac:dyDescent="0.2">
      <c r="C1569" s="224"/>
      <c r="D1569" s="25" t="s">
        <v>33</v>
      </c>
      <c r="E1569" s="939" t="str">
        <f>Translations!$B$258</f>
        <v>Vai ir ievērota hierarhiskā kārtība?</v>
      </c>
      <c r="F1569" s="939"/>
      <c r="G1569" s="939"/>
      <c r="H1569" s="940"/>
      <c r="I1569" s="260"/>
      <c r="J1569" s="256" t="str">
        <f>Translations!$B$259</f>
        <v xml:space="preserve"> Ja nav, kāpēc nav?</v>
      </c>
      <c r="K1569" s="926"/>
      <c r="L1569" s="927"/>
      <c r="M1569" s="927"/>
      <c r="N1569" s="941"/>
      <c r="W1569" s="258" t="b">
        <f>AND(I1569&lt;&gt;"",I1569=TRUE)</f>
        <v>0</v>
      </c>
    </row>
    <row r="1570" spans="1:23" ht="5.0999999999999996" customHeight="1" x14ac:dyDescent="0.2">
      <c r="C1570" s="224"/>
      <c r="E1570" s="432"/>
      <c r="F1570" s="432"/>
      <c r="G1570" s="432"/>
      <c r="H1570" s="432"/>
      <c r="I1570" s="432"/>
      <c r="J1570" s="432"/>
      <c r="K1570" s="432"/>
      <c r="L1570" s="432"/>
      <c r="M1570" s="432"/>
      <c r="N1570" s="552"/>
      <c r="W1570" s="253"/>
    </row>
    <row r="1571" spans="1:23" ht="12.75" customHeight="1" x14ac:dyDescent="0.2">
      <c r="C1571" s="224"/>
      <c r="D1571" s="25"/>
      <c r="E1571" s="25"/>
      <c r="F1571" s="714" t="str">
        <f>Translations!$B$264</f>
        <v>Sīkākas ziņas par jebkādām atkāpēm no hierarhijas</v>
      </c>
      <c r="G1571" s="714"/>
      <c r="H1571" s="714"/>
      <c r="I1571" s="714"/>
      <c r="J1571" s="714"/>
      <c r="K1571" s="714"/>
      <c r="L1571" s="714"/>
      <c r="M1571" s="714"/>
      <c r="N1571" s="995"/>
      <c r="W1571" s="253"/>
    </row>
    <row r="1572" spans="1:23" ht="25.5" customHeight="1" thickBot="1" x14ac:dyDescent="0.25">
      <c r="C1572" s="224"/>
      <c r="E1572" s="25"/>
      <c r="F1572" s="1037"/>
      <c r="G1572" s="1038"/>
      <c r="H1572" s="1038"/>
      <c r="I1572" s="1038"/>
      <c r="J1572" s="1038"/>
      <c r="K1572" s="1038"/>
      <c r="L1572" s="1038"/>
      <c r="M1572" s="1038"/>
      <c r="N1572" s="1039"/>
      <c r="W1572" s="268" t="b">
        <f>W1569</f>
        <v>0</v>
      </c>
    </row>
    <row r="1573" spans="1:23" ht="5.0999999999999996" customHeight="1" x14ac:dyDescent="0.2">
      <c r="C1573" s="224"/>
      <c r="D1573" s="25"/>
      <c r="N1573" s="225"/>
    </row>
    <row r="1574" spans="1:23" ht="12.75" customHeight="1" x14ac:dyDescent="0.2">
      <c r="C1574" s="224"/>
      <c r="D1574" s="25" t="s">
        <v>34</v>
      </c>
      <c r="E1574" s="1040" t="str">
        <f>Translations!$B$828</f>
        <v>Apraksts, ar kādu metodi tiek sekots līdzi saražotajiem produktiem un precēm</v>
      </c>
      <c r="F1574" s="1040"/>
      <c r="G1574" s="1040"/>
      <c r="H1574" s="1040"/>
      <c r="I1574" s="1040"/>
      <c r="J1574" s="1040"/>
      <c r="K1574" s="1040"/>
      <c r="L1574" s="1040"/>
      <c r="M1574" s="1040"/>
      <c r="N1574" s="1041"/>
    </row>
    <row r="1575" spans="1:23" ht="5.0999999999999996" customHeight="1" x14ac:dyDescent="0.2">
      <c r="C1575" s="224"/>
      <c r="E1575" s="768"/>
      <c r="F1575" s="769"/>
      <c r="G1575" s="769"/>
      <c r="H1575" s="769"/>
      <c r="I1575" s="769"/>
      <c r="J1575" s="769"/>
      <c r="K1575" s="769"/>
      <c r="L1575" s="769"/>
      <c r="M1575" s="769"/>
      <c r="N1575" s="1042"/>
    </row>
    <row r="1576" spans="1:23" ht="50.1" customHeight="1" x14ac:dyDescent="0.2">
      <c r="C1576" s="224"/>
      <c r="D1576" s="25"/>
      <c r="E1576" s="265"/>
      <c r="F1576" s="926"/>
      <c r="G1576" s="927"/>
      <c r="H1576" s="927"/>
      <c r="I1576" s="927"/>
      <c r="J1576" s="927"/>
      <c r="K1576" s="927"/>
      <c r="L1576" s="927"/>
      <c r="M1576" s="927"/>
      <c r="N1576" s="941"/>
    </row>
    <row r="1577" spans="1:23" ht="5.0999999999999996" customHeight="1" x14ac:dyDescent="0.2">
      <c r="C1577" s="224"/>
      <c r="N1577" s="225"/>
    </row>
    <row r="1578" spans="1:23" ht="5.0999999999999996" customHeight="1" x14ac:dyDescent="0.2">
      <c r="C1578" s="232"/>
      <c r="D1578" s="235"/>
      <c r="E1578" s="233"/>
      <c r="F1578" s="233"/>
      <c r="G1578" s="233"/>
      <c r="H1578" s="233"/>
      <c r="I1578" s="233"/>
      <c r="J1578" s="233"/>
      <c r="K1578" s="233"/>
      <c r="L1578" s="233"/>
      <c r="M1578" s="233"/>
      <c r="N1578" s="234"/>
    </row>
    <row r="1579" spans="1:23" s="20" customFormat="1" ht="14.25" customHeight="1" x14ac:dyDescent="0.2">
      <c r="A1579" s="18"/>
      <c r="B1579" s="36"/>
      <c r="C1579" s="224"/>
      <c r="D1579" s="16" t="s">
        <v>28</v>
      </c>
      <c r="E1579" s="838" t="str">
        <f>Translations!$B$322</f>
        <v>Relevantais elektroenerģijas patēriņš</v>
      </c>
      <c r="F1579" s="838"/>
      <c r="G1579" s="838"/>
      <c r="H1579" s="838"/>
      <c r="I1579" s="838"/>
      <c r="J1579" s="838"/>
      <c r="K1579" s="838"/>
      <c r="L1579" s="838"/>
      <c r="M1579" s="838"/>
      <c r="N1579" s="1043"/>
      <c r="O1579" s="36"/>
      <c r="P1579" s="22" t="s">
        <v>172</v>
      </c>
      <c r="Q1579" s="371" t="str">
        <f>"#"&amp;ADDRESS(ROW(D1664),COLUMN(D1664))</f>
        <v>#$D$1664</v>
      </c>
      <c r="R1579" s="23"/>
      <c r="S1579" s="23"/>
      <c r="T1579" s="18"/>
      <c r="U1579" s="18"/>
      <c r="V1579" s="245"/>
      <c r="W1579" s="245"/>
    </row>
    <row r="1580" spans="1:23" ht="12.75" customHeight="1" thickBot="1" x14ac:dyDescent="0.25">
      <c r="C1580" s="224"/>
      <c r="D1580" s="25" t="s">
        <v>32</v>
      </c>
      <c r="E1580" s="917" t="str">
        <f>Translations!$B$249</f>
        <v>Informācija par izmantoto metodiku</v>
      </c>
      <c r="F1580" s="917"/>
      <c r="G1580" s="917"/>
      <c r="H1580" s="917"/>
      <c r="I1580" s="917"/>
      <c r="J1580" s="917"/>
      <c r="K1580" s="917"/>
      <c r="L1580" s="917"/>
      <c r="M1580" s="917"/>
      <c r="N1580" s="1023"/>
      <c r="T1580" s="18"/>
    </row>
    <row r="1581" spans="1:23" ht="25.5" customHeight="1" thickBot="1" x14ac:dyDescent="0.25">
      <c r="B1581" s="244"/>
      <c r="C1581" s="224"/>
      <c r="E1581" s="25"/>
      <c r="I1581" s="918" t="str">
        <f>Translations!$B$254</f>
        <v>Datu avots</v>
      </c>
      <c r="J1581" s="918"/>
      <c r="K1581" s="918" t="str">
        <f>Translations!$B$255</f>
        <v>Cits datu avots (attiecīgā gadījumā)</v>
      </c>
      <c r="L1581" s="918"/>
      <c r="M1581" s="918" t="str">
        <f>Translations!$B$255</f>
        <v>Cits datu avots (attiecīgā gadījumā)</v>
      </c>
      <c r="N1581" s="918"/>
      <c r="S1581" s="266" t="s">
        <v>1145</v>
      </c>
      <c r="W1581" s="266" t="s">
        <v>165</v>
      </c>
    </row>
    <row r="1582" spans="1:23" ht="12.75" customHeight="1" x14ac:dyDescent="0.2">
      <c r="B1582" s="244"/>
      <c r="C1582" s="224"/>
      <c r="E1582" s="25" t="s">
        <v>302</v>
      </c>
      <c r="F1582" s="924" t="str">
        <f>Translations!$B$322</f>
        <v>Relevantais elektroenerģijas patēriņš</v>
      </c>
      <c r="G1582" s="924"/>
      <c r="H1582" s="925"/>
      <c r="I1582" s="983"/>
      <c r="J1582" s="983"/>
      <c r="K1582" s="965"/>
      <c r="L1582" s="965"/>
      <c r="M1582" s="965"/>
      <c r="N1582" s="965"/>
      <c r="S1582" s="252" t="b">
        <f>IF(I1538&lt;&gt;"",IF(INDEX(EUconst_BMlistElExchangability,MATCH(I1538,EUconst_BMlistNames,0))=TRUE,FALSE,TRUE),FALSE)</f>
        <v>0</v>
      </c>
      <c r="W1582" s="487"/>
    </row>
    <row r="1583" spans="1:23" ht="5.0999999999999996" customHeight="1" x14ac:dyDescent="0.2">
      <c r="B1583" s="244"/>
      <c r="C1583" s="224"/>
      <c r="D1583" s="25"/>
      <c r="N1583" s="225"/>
      <c r="S1583" s="253"/>
      <c r="W1583" s="253"/>
    </row>
    <row r="1584" spans="1:23" ht="12.75" customHeight="1" x14ac:dyDescent="0.2">
      <c r="B1584" s="244"/>
      <c r="C1584" s="224"/>
      <c r="D1584" s="25"/>
      <c r="E1584" s="118" t="s">
        <v>303</v>
      </c>
      <c r="F1584" s="714" t="str">
        <f>Translations!$B$257</f>
        <v>Izmantotās metodikas apraksts</v>
      </c>
      <c r="G1584" s="714"/>
      <c r="H1584" s="714"/>
      <c r="I1584" s="714"/>
      <c r="J1584" s="714"/>
      <c r="K1584" s="714"/>
      <c r="L1584" s="714"/>
      <c r="M1584" s="714"/>
      <c r="N1584" s="995"/>
      <c r="S1584" s="253"/>
      <c r="W1584" s="253"/>
    </row>
    <row r="1585" spans="2:23" ht="5.0999999999999996" customHeight="1" x14ac:dyDescent="0.2">
      <c r="B1585" s="244"/>
      <c r="C1585" s="224"/>
      <c r="E1585" s="37"/>
      <c r="F1585" s="531"/>
      <c r="G1585" s="533"/>
      <c r="H1585" s="533"/>
      <c r="I1585" s="533"/>
      <c r="J1585" s="533"/>
      <c r="K1585" s="533"/>
      <c r="L1585" s="533"/>
      <c r="M1585" s="533"/>
      <c r="N1585" s="546"/>
      <c r="S1585" s="253"/>
      <c r="W1585" s="253"/>
    </row>
    <row r="1586" spans="2:23" ht="12.75" customHeight="1" x14ac:dyDescent="0.2">
      <c r="B1586" s="244"/>
      <c r="C1586" s="224"/>
      <c r="D1586" s="25"/>
      <c r="E1586" s="118"/>
      <c r="F1586" s="987" t="str">
        <f>IF(AND(I1538&lt;&gt;"",J1579=""),HYPERLINK("#" &amp; Q1586,EUConst_MsgDescription),"")</f>
        <v/>
      </c>
      <c r="G1586" s="961"/>
      <c r="H1586" s="961"/>
      <c r="I1586" s="961"/>
      <c r="J1586" s="961"/>
      <c r="K1586" s="961"/>
      <c r="L1586" s="961"/>
      <c r="M1586" s="961"/>
      <c r="N1586" s="962"/>
      <c r="P1586" s="22" t="s">
        <v>172</v>
      </c>
      <c r="Q1586" s="371" t="str">
        <f>"#"&amp;ADDRESS(ROW($C$10),COLUMN($C$10))</f>
        <v>#$C$10</v>
      </c>
      <c r="S1586" s="253"/>
      <c r="W1586" s="253"/>
    </row>
    <row r="1587" spans="2:23" ht="5.0999999999999996" customHeight="1" x14ac:dyDescent="0.2">
      <c r="B1587" s="244"/>
      <c r="C1587" s="224"/>
      <c r="D1587" s="25"/>
      <c r="E1587" s="24"/>
      <c r="F1587" s="996"/>
      <c r="G1587" s="996"/>
      <c r="H1587" s="996"/>
      <c r="I1587" s="996"/>
      <c r="J1587" s="996"/>
      <c r="K1587" s="996"/>
      <c r="L1587" s="996"/>
      <c r="M1587" s="996"/>
      <c r="N1587" s="997"/>
      <c r="S1587" s="253"/>
      <c r="W1587" s="253"/>
    </row>
    <row r="1588" spans="2:23" ht="50.1" customHeight="1" x14ac:dyDescent="0.2">
      <c r="B1588" s="244"/>
      <c r="C1588" s="224"/>
      <c r="D1588" s="24"/>
      <c r="E1588" s="265"/>
      <c r="F1588" s="998"/>
      <c r="G1588" s="999"/>
      <c r="H1588" s="999"/>
      <c r="I1588" s="999"/>
      <c r="J1588" s="999"/>
      <c r="K1588" s="999"/>
      <c r="L1588" s="999"/>
      <c r="M1588" s="999"/>
      <c r="N1588" s="1000"/>
      <c r="S1588" s="252" t="b">
        <f>S1582</f>
        <v>0</v>
      </c>
      <c r="W1588" s="252"/>
    </row>
    <row r="1589" spans="2:23" ht="5.0999999999999996" customHeight="1" x14ac:dyDescent="0.2">
      <c r="B1589" s="244"/>
      <c r="C1589" s="224"/>
      <c r="D1589" s="25"/>
      <c r="N1589" s="225"/>
      <c r="S1589" s="253"/>
      <c r="W1589" s="253"/>
    </row>
    <row r="1590" spans="2:23" ht="12.75" customHeight="1" x14ac:dyDescent="0.2">
      <c r="B1590" s="244"/>
      <c r="C1590" s="224"/>
      <c r="D1590" s="25"/>
      <c r="E1590" s="118"/>
      <c r="F1590" s="949" t="str">
        <f>Translations!$B$210</f>
        <v>Atsauce uz ārējām datnēm (attiecīgā gadījumā)</v>
      </c>
      <c r="G1590" s="949"/>
      <c r="H1590" s="949"/>
      <c r="I1590" s="949"/>
      <c r="J1590" s="949"/>
      <c r="K1590" s="900"/>
      <c r="L1590" s="900"/>
      <c r="M1590" s="900"/>
      <c r="N1590" s="900"/>
      <c r="S1590" s="253"/>
      <c r="W1590" s="252"/>
    </row>
    <row r="1591" spans="2:23" ht="5.0999999999999996" customHeight="1" x14ac:dyDescent="0.2">
      <c r="B1591" s="244"/>
      <c r="C1591" s="224"/>
      <c r="D1591" s="25"/>
      <c r="N1591" s="225"/>
      <c r="S1591" s="253"/>
      <c r="W1591" s="253"/>
    </row>
    <row r="1592" spans="2:23" ht="12.75" customHeight="1" x14ac:dyDescent="0.2">
      <c r="B1592" s="244"/>
      <c r="C1592" s="224"/>
      <c r="D1592" s="25" t="s">
        <v>33</v>
      </c>
      <c r="E1592" s="939" t="str">
        <f>Translations!$B$258</f>
        <v>Vai ir ievērota hierarhiskā kārtība?</v>
      </c>
      <c r="F1592" s="939"/>
      <c r="G1592" s="939"/>
      <c r="H1592" s="940"/>
      <c r="I1592" s="260"/>
      <c r="J1592" s="256" t="str">
        <f>Translations!$B$259</f>
        <v xml:space="preserve"> Ja nav, kāpēc nav?</v>
      </c>
      <c r="K1592" s="926"/>
      <c r="L1592" s="927"/>
      <c r="M1592" s="927"/>
      <c r="N1592" s="941"/>
      <c r="S1592" s="252" t="b">
        <f>S1588</f>
        <v>0</v>
      </c>
      <c r="W1592" s="258" t="b">
        <f>OR(W1590,AND(I1592&lt;&gt;"",I1592=TRUE))</f>
        <v>0</v>
      </c>
    </row>
    <row r="1593" spans="2:23" ht="12.75" customHeight="1" x14ac:dyDescent="0.2">
      <c r="B1593" s="244"/>
      <c r="C1593" s="224"/>
      <c r="D1593" s="25"/>
      <c r="E1593" s="37" t="s">
        <v>139</v>
      </c>
      <c r="F1593" s="913" t="str">
        <f>Translations!$B$263</f>
        <v>Pārmērīgas izmaksas: labāku datu avotu izmantošana radītu pārmērīgas izmaksas.</v>
      </c>
      <c r="G1593" s="916"/>
      <c r="H1593" s="916"/>
      <c r="I1593" s="916"/>
      <c r="J1593" s="916"/>
      <c r="K1593" s="916"/>
      <c r="L1593" s="916"/>
      <c r="M1593" s="916"/>
      <c r="N1593" s="1001"/>
      <c r="S1593" s="253"/>
      <c r="W1593" s="253"/>
    </row>
    <row r="1594" spans="2:23" ht="5.0999999999999996" customHeight="1" x14ac:dyDescent="0.2">
      <c r="B1594" s="244"/>
      <c r="C1594" s="224"/>
      <c r="E1594" s="432"/>
      <c r="F1594" s="432"/>
      <c r="G1594" s="432"/>
      <c r="H1594" s="432"/>
      <c r="I1594" s="432"/>
      <c r="J1594" s="432"/>
      <c r="K1594" s="432"/>
      <c r="L1594" s="432"/>
      <c r="M1594" s="432"/>
      <c r="N1594" s="552"/>
      <c r="S1594" s="253"/>
      <c r="W1594" s="253"/>
    </row>
    <row r="1595" spans="2:23" ht="12.75" customHeight="1" x14ac:dyDescent="0.2">
      <c r="B1595" s="244"/>
      <c r="C1595" s="224"/>
      <c r="D1595" s="25"/>
      <c r="E1595" s="25"/>
      <c r="F1595" s="714" t="str">
        <f>Translations!$B$264</f>
        <v>Sīkākas ziņas par jebkādām atkāpēm no hierarhijas</v>
      </c>
      <c r="G1595" s="714"/>
      <c r="H1595" s="714"/>
      <c r="I1595" s="714"/>
      <c r="J1595" s="714"/>
      <c r="K1595" s="714"/>
      <c r="L1595" s="714"/>
      <c r="M1595" s="714"/>
      <c r="N1595" s="995"/>
      <c r="S1595" s="253"/>
      <c r="W1595" s="253"/>
    </row>
    <row r="1596" spans="2:23" ht="25.5" customHeight="1" thickBot="1" x14ac:dyDescent="0.25">
      <c r="B1596" s="244"/>
      <c r="C1596" s="224"/>
      <c r="E1596" s="25"/>
      <c r="F1596" s="946"/>
      <c r="G1596" s="947"/>
      <c r="H1596" s="947"/>
      <c r="I1596" s="947"/>
      <c r="J1596" s="947"/>
      <c r="K1596" s="947"/>
      <c r="L1596" s="947"/>
      <c r="M1596" s="947"/>
      <c r="N1596" s="948"/>
      <c r="S1596" s="273" t="b">
        <f>S1592</f>
        <v>0</v>
      </c>
      <c r="W1596" s="268" t="b">
        <f>W1592</f>
        <v>0</v>
      </c>
    </row>
    <row r="1597" spans="2:23" ht="5.0999999999999996" customHeight="1" x14ac:dyDescent="0.2">
      <c r="B1597" s="244"/>
      <c r="C1597" s="224"/>
      <c r="N1597" s="225"/>
    </row>
    <row r="1598" spans="2:23" ht="5.0999999999999996" customHeight="1" x14ac:dyDescent="0.2">
      <c r="B1598" s="244"/>
      <c r="C1598" s="232"/>
      <c r="D1598" s="235"/>
      <c r="E1598" s="233"/>
      <c r="F1598" s="233"/>
      <c r="G1598" s="233"/>
      <c r="H1598" s="233"/>
      <c r="I1598" s="233"/>
      <c r="J1598" s="233"/>
      <c r="K1598" s="233"/>
      <c r="L1598" s="233"/>
      <c r="M1598" s="233"/>
      <c r="N1598" s="234"/>
    </row>
    <row r="1599" spans="2:23" ht="12.75" customHeight="1" x14ac:dyDescent="0.2">
      <c r="B1599" s="244"/>
      <c r="C1599" s="344"/>
      <c r="D1599" s="34" t="s">
        <v>29</v>
      </c>
      <c r="E1599" s="1002" t="str">
        <f>Translations!$B$324</f>
        <v>Vai ir relevantas no ETS neaptvertām iekārtām vai vienībām importētas izmērāma siltuma plūsmas?</v>
      </c>
      <c r="F1599" s="1002"/>
      <c r="G1599" s="1002"/>
      <c r="H1599" s="1002"/>
      <c r="I1599" s="1002"/>
      <c r="J1599" s="1002"/>
      <c r="K1599" s="1002"/>
      <c r="L1599" s="1002"/>
      <c r="M1599" s="986"/>
      <c r="N1599" s="986"/>
      <c r="R1599" s="254"/>
    </row>
    <row r="1600" spans="2:23" ht="5.0999999999999996" customHeight="1" x14ac:dyDescent="0.2">
      <c r="B1600" s="244"/>
      <c r="C1600" s="344"/>
      <c r="D1600" s="20"/>
      <c r="E1600" s="547"/>
      <c r="F1600" s="547"/>
      <c r="G1600" s="547"/>
      <c r="H1600" s="547"/>
      <c r="I1600" s="547"/>
      <c r="J1600" s="547"/>
      <c r="K1600" s="547"/>
      <c r="L1600" s="547"/>
      <c r="M1600" s="547"/>
      <c r="N1600" s="558"/>
      <c r="R1600" s="254"/>
    </row>
    <row r="1601" spans="2:23" ht="12.75" customHeight="1" x14ac:dyDescent="0.2">
      <c r="B1601" s="244"/>
      <c r="C1601" s="344"/>
      <c r="D1601" s="20"/>
      <c r="E1601" s="20"/>
      <c r="F1601" s="1003" t="str">
        <f>Translations!$B$257</f>
        <v>Izmantotās metodikas apraksts</v>
      </c>
      <c r="G1601" s="1003"/>
      <c r="H1601" s="1003"/>
      <c r="I1601" s="1003"/>
      <c r="J1601" s="1003"/>
      <c r="K1601" s="1003"/>
      <c r="L1601" s="1003"/>
      <c r="M1601" s="1003"/>
      <c r="N1601" s="1004"/>
      <c r="R1601" s="254"/>
    </row>
    <row r="1602" spans="2:23" ht="5.0999999999999996" customHeight="1" thickBot="1" x14ac:dyDescent="0.25">
      <c r="B1602" s="244"/>
      <c r="C1602" s="344"/>
      <c r="D1602" s="20"/>
      <c r="E1602" s="37"/>
      <c r="F1602" s="346"/>
      <c r="G1602" s="347"/>
      <c r="H1602" s="347"/>
      <c r="I1602" s="347"/>
      <c r="J1602" s="347"/>
      <c r="K1602" s="347"/>
      <c r="L1602" s="347"/>
      <c r="M1602" s="347"/>
      <c r="N1602" s="348"/>
    </row>
    <row r="1603" spans="2:23" ht="12.75" customHeight="1" x14ac:dyDescent="0.2">
      <c r="B1603" s="244"/>
      <c r="C1603" s="344"/>
      <c r="D1603" s="345"/>
      <c r="E1603" s="349"/>
      <c r="F1603" s="987" t="str">
        <f>IF(I1538&lt;&gt;"",HYPERLINK("#" &amp; Q1603,EUConst_MsgDescription),"")</f>
        <v/>
      </c>
      <c r="G1603" s="961"/>
      <c r="H1603" s="961"/>
      <c r="I1603" s="961"/>
      <c r="J1603" s="961"/>
      <c r="K1603" s="961"/>
      <c r="L1603" s="961"/>
      <c r="M1603" s="961"/>
      <c r="N1603" s="962"/>
      <c r="P1603" s="22" t="s">
        <v>172</v>
      </c>
      <c r="Q1603" s="371" t="str">
        <f>"#"&amp;ADDRESS(ROW($C$10),COLUMN($C$10))</f>
        <v>#$C$10</v>
      </c>
      <c r="W1603" s="266" t="s">
        <v>165</v>
      </c>
    </row>
    <row r="1604" spans="2:23" ht="5.0999999999999996" customHeight="1" thickBot="1" x14ac:dyDescent="0.25">
      <c r="B1604" s="244"/>
      <c r="C1604" s="344"/>
      <c r="D1604" s="345"/>
      <c r="E1604" s="349"/>
      <c r="F1604" s="1034"/>
      <c r="G1604" s="1035"/>
      <c r="H1604" s="1035"/>
      <c r="I1604" s="1035"/>
      <c r="J1604" s="1035"/>
      <c r="K1604" s="1035"/>
      <c r="L1604" s="1035"/>
      <c r="M1604" s="1035"/>
      <c r="N1604" s="1036"/>
      <c r="P1604" s="22"/>
      <c r="W1604" s="253"/>
    </row>
    <row r="1605" spans="2:23" ht="50.1" customHeight="1" thickBot="1" x14ac:dyDescent="0.25">
      <c r="B1605" s="244"/>
      <c r="C1605" s="344"/>
      <c r="D1605" s="20"/>
      <c r="E1605" s="20"/>
      <c r="F1605" s="946"/>
      <c r="G1605" s="947"/>
      <c r="H1605" s="947"/>
      <c r="I1605" s="947"/>
      <c r="J1605" s="947"/>
      <c r="K1605" s="947"/>
      <c r="L1605" s="947"/>
      <c r="M1605" s="947"/>
      <c r="N1605" s="948"/>
      <c r="R1605" s="254"/>
      <c r="V1605" s="254"/>
      <c r="W1605" s="377" t="b">
        <f>OR(W1599,AND(M1599&lt;&gt;"",M1599=FALSE))</f>
        <v>0</v>
      </c>
    </row>
    <row r="1606" spans="2:23" ht="5.0999999999999996" customHeight="1" x14ac:dyDescent="0.2">
      <c r="B1606" s="244"/>
      <c r="C1606" s="344"/>
      <c r="D1606" s="345"/>
      <c r="E1606" s="350"/>
      <c r="F1606" s="548"/>
      <c r="G1606" s="548"/>
      <c r="H1606" s="548"/>
      <c r="I1606" s="548"/>
      <c r="J1606" s="548"/>
      <c r="K1606" s="548"/>
      <c r="L1606" s="548"/>
      <c r="M1606" s="548"/>
      <c r="N1606" s="351"/>
      <c r="R1606" s="254"/>
    </row>
    <row r="1607" spans="2:23" ht="12.75" customHeight="1" x14ac:dyDescent="0.2">
      <c r="B1607" s="244"/>
      <c r="C1607" s="352"/>
      <c r="D1607" s="353"/>
      <c r="E1607" s="353"/>
      <c r="F1607" s="353"/>
      <c r="G1607" s="353"/>
      <c r="H1607" s="353"/>
      <c r="I1607" s="353"/>
      <c r="J1607" s="353"/>
      <c r="K1607" s="353"/>
      <c r="L1607" s="353"/>
      <c r="M1607" s="353"/>
      <c r="N1607" s="354"/>
    </row>
    <row r="1608" spans="2:23" ht="15" customHeight="1" x14ac:dyDescent="0.2">
      <c r="B1608" s="244"/>
      <c r="C1608" s="318"/>
      <c r="D1608" s="1024" t="str">
        <f>Translations!$B$329</f>
        <v>Dati, kas vajadzīgi, lai noteiktu līmeņatzīmju uzlabošanas rādītāju saskaņā ar direktīvas 10.a panta 2. punktu.</v>
      </c>
      <c r="E1608" s="1025"/>
      <c r="F1608" s="1025"/>
      <c r="G1608" s="1025"/>
      <c r="H1608" s="1025"/>
      <c r="I1608" s="1025"/>
      <c r="J1608" s="1025"/>
      <c r="K1608" s="1025"/>
      <c r="L1608" s="1025"/>
      <c r="M1608" s="1025"/>
      <c r="N1608" s="1026"/>
    </row>
    <row r="1609" spans="2:23" ht="5.0999999999999996" customHeight="1" x14ac:dyDescent="0.2">
      <c r="B1609" s="244"/>
      <c r="C1609" s="318"/>
      <c r="D1609" s="319"/>
      <c r="E1609" s="319"/>
      <c r="F1609" s="319"/>
      <c r="G1609" s="319"/>
      <c r="H1609" s="319"/>
      <c r="I1609" s="319"/>
      <c r="J1609" s="319"/>
      <c r="K1609" s="319"/>
      <c r="L1609" s="319"/>
      <c r="M1609" s="319"/>
      <c r="N1609" s="320"/>
    </row>
    <row r="1610" spans="2:23" ht="12.75" customHeight="1" x14ac:dyDescent="0.2">
      <c r="B1610" s="244"/>
      <c r="C1610" s="318"/>
      <c r="D1610" s="321" t="s">
        <v>30</v>
      </c>
      <c r="E1610" s="1032" t="str">
        <f>Translations!$B$330</f>
        <v>Tieši attiecināmās emisijas</v>
      </c>
      <c r="F1610" s="1032"/>
      <c r="G1610" s="1032"/>
      <c r="H1610" s="1032"/>
      <c r="I1610" s="1032"/>
      <c r="J1610" s="1032"/>
      <c r="K1610" s="1032"/>
      <c r="L1610" s="1032"/>
      <c r="M1610" s="1032"/>
      <c r="N1610" s="1033"/>
    </row>
    <row r="1611" spans="2:23" ht="12.75" customHeight="1" x14ac:dyDescent="0.2">
      <c r="B1611" s="244"/>
      <c r="C1611" s="318"/>
      <c r="D1611" s="322" t="s">
        <v>32</v>
      </c>
      <c r="E1611" s="980" t="str">
        <f>Translations!$B$331</f>
        <v>Tieši attiecināmo emisiju attiecināšana</v>
      </c>
      <c r="F1611" s="980"/>
      <c r="G1611" s="980"/>
      <c r="H1611" s="980"/>
      <c r="I1611" s="980"/>
      <c r="J1611" s="980"/>
      <c r="K1611" s="980"/>
      <c r="L1611" s="980"/>
      <c r="M1611" s="980"/>
      <c r="N1611" s="981"/>
      <c r="T1611" s="18"/>
    </row>
    <row r="1612" spans="2:23" ht="5.0999999999999996" customHeight="1" x14ac:dyDescent="0.2">
      <c r="B1612" s="244"/>
      <c r="C1612" s="318"/>
      <c r="D1612" s="319"/>
      <c r="E1612" s="991"/>
      <c r="F1612" s="992"/>
      <c r="G1612" s="992"/>
      <c r="H1612" s="992"/>
      <c r="I1612" s="992"/>
      <c r="J1612" s="992"/>
      <c r="K1612" s="992"/>
      <c r="L1612" s="992"/>
      <c r="M1612" s="992"/>
      <c r="N1612" s="993"/>
    </row>
    <row r="1613" spans="2:23" ht="12.75" customHeight="1" x14ac:dyDescent="0.2">
      <c r="B1613" s="244"/>
      <c r="C1613" s="318"/>
      <c r="D1613" s="322"/>
      <c r="E1613" s="324"/>
      <c r="F1613" s="987" t="str">
        <f>IF(I1538&lt;&gt;"",HYPERLINK("#" &amp; Q1613,EUConst_MsgDescription),"")</f>
        <v/>
      </c>
      <c r="G1613" s="961"/>
      <c r="H1613" s="961"/>
      <c r="I1613" s="961"/>
      <c r="J1613" s="961"/>
      <c r="K1613" s="961"/>
      <c r="L1613" s="961"/>
      <c r="M1613" s="961"/>
      <c r="N1613" s="962"/>
      <c r="P1613" s="22" t="s">
        <v>172</v>
      </c>
      <c r="Q1613" s="371" t="str">
        <f>"#"&amp;ADDRESS(ROW($C$10),COLUMN($C$10))</f>
        <v>#$C$10</v>
      </c>
    </row>
    <row r="1614" spans="2:23" ht="5.0999999999999996" customHeight="1" x14ac:dyDescent="0.2">
      <c r="B1614" s="244"/>
      <c r="C1614" s="318"/>
      <c r="D1614" s="322"/>
      <c r="E1614" s="325"/>
      <c r="F1614" s="988"/>
      <c r="G1614" s="988"/>
      <c r="H1614" s="988"/>
      <c r="I1614" s="988"/>
      <c r="J1614" s="988"/>
      <c r="K1614" s="988"/>
      <c r="L1614" s="988"/>
      <c r="M1614" s="988"/>
      <c r="N1614" s="989"/>
    </row>
    <row r="1615" spans="2:23" ht="50.1" customHeight="1" x14ac:dyDescent="0.2">
      <c r="B1615" s="244"/>
      <c r="C1615" s="318"/>
      <c r="D1615" s="319"/>
      <c r="E1615" s="319"/>
      <c r="F1615" s="926"/>
      <c r="G1615" s="927"/>
      <c r="H1615" s="927"/>
      <c r="I1615" s="927"/>
      <c r="J1615" s="927"/>
      <c r="K1615" s="927"/>
      <c r="L1615" s="927"/>
      <c r="M1615" s="927"/>
      <c r="N1615" s="941"/>
    </row>
    <row r="1616" spans="2:23" ht="5.0999999999999996" customHeight="1" x14ac:dyDescent="0.2">
      <c r="B1616" s="244"/>
      <c r="C1616" s="318"/>
      <c r="D1616" s="319"/>
      <c r="E1616" s="319"/>
      <c r="F1616" s="319"/>
      <c r="G1616" s="319"/>
      <c r="H1616" s="319"/>
      <c r="I1616" s="319"/>
      <c r="J1616" s="319"/>
      <c r="K1616" s="319"/>
      <c r="L1616" s="319"/>
      <c r="M1616" s="319"/>
      <c r="N1616" s="320"/>
    </row>
    <row r="1617" spans="1:23" ht="12.75" customHeight="1" x14ac:dyDescent="0.2">
      <c r="B1617" s="244"/>
      <c r="C1617" s="318"/>
      <c r="D1617" s="319"/>
      <c r="E1617" s="319"/>
      <c r="F1617" s="990" t="str">
        <f>Translations!$B$210</f>
        <v>Atsauce uz ārējām datnēm (attiecīgā gadījumā)</v>
      </c>
      <c r="G1617" s="990"/>
      <c r="H1617" s="990"/>
      <c r="I1617" s="990"/>
      <c r="J1617" s="990"/>
      <c r="K1617" s="900"/>
      <c r="L1617" s="900"/>
      <c r="M1617" s="900"/>
      <c r="N1617" s="900"/>
    </row>
    <row r="1618" spans="1:23" ht="5.0999999999999996" customHeight="1" x14ac:dyDescent="0.2">
      <c r="B1618" s="244"/>
      <c r="C1618" s="318"/>
      <c r="D1618" s="319"/>
      <c r="E1618" s="319"/>
      <c r="F1618" s="326"/>
      <c r="G1618" s="326"/>
      <c r="H1618" s="326"/>
      <c r="I1618" s="326"/>
      <c r="J1618" s="326"/>
      <c r="K1618" s="326"/>
      <c r="L1618" s="326"/>
      <c r="M1618" s="326"/>
      <c r="N1618" s="327"/>
    </row>
    <row r="1619" spans="1:23" ht="12.75" customHeight="1" x14ac:dyDescent="0.2">
      <c r="B1619" s="244"/>
      <c r="C1619" s="318"/>
      <c r="D1619" s="322" t="s">
        <v>33</v>
      </c>
      <c r="E1619" s="980" t="str">
        <f>Translations!$B$337</f>
        <v>Vai ir relevantas vēl citas iekšējas avota plūsmas?</v>
      </c>
      <c r="F1619" s="980"/>
      <c r="G1619" s="980"/>
      <c r="H1619" s="980"/>
      <c r="I1619" s="980"/>
      <c r="J1619" s="980"/>
      <c r="K1619" s="980"/>
      <c r="L1619" s="980"/>
      <c r="M1619" s="986"/>
      <c r="N1619" s="986"/>
      <c r="T1619" s="18"/>
    </row>
    <row r="1620" spans="1:23" ht="5.0999999999999996" customHeight="1" x14ac:dyDescent="0.2">
      <c r="B1620" s="244"/>
      <c r="C1620" s="318"/>
      <c r="D1620" s="322"/>
      <c r="E1620" s="323"/>
      <c r="F1620" s="991"/>
      <c r="G1620" s="991"/>
      <c r="H1620" s="991"/>
      <c r="I1620" s="991"/>
      <c r="J1620" s="991"/>
      <c r="K1620" s="991"/>
      <c r="L1620" s="991"/>
      <c r="M1620" s="991"/>
      <c r="N1620" s="1022"/>
    </row>
    <row r="1621" spans="1:23" ht="25.5" customHeight="1" thickBot="1" x14ac:dyDescent="0.25">
      <c r="B1621" s="244"/>
      <c r="C1621" s="318"/>
      <c r="D1621" s="319"/>
      <c r="E1621" s="319"/>
      <c r="F1621" s="319"/>
      <c r="G1621" s="319"/>
      <c r="H1621" s="319"/>
      <c r="I1621" s="982" t="str">
        <f>Translations!$B$254</f>
        <v>Datu avots</v>
      </c>
      <c r="J1621" s="982"/>
      <c r="K1621" s="982" t="str">
        <f>Translations!$B$255</f>
        <v>Cits datu avots (attiecīgā gadījumā)</v>
      </c>
      <c r="L1621" s="982"/>
      <c r="M1621" s="982" t="str">
        <f>Translations!$B$255</f>
        <v>Cits datu avots (attiecīgā gadījumā)</v>
      </c>
      <c r="N1621" s="982"/>
      <c r="W1621" s="245" t="s">
        <v>165</v>
      </c>
    </row>
    <row r="1622" spans="1:23" ht="12.75" customHeight="1" x14ac:dyDescent="0.2">
      <c r="B1622" s="244"/>
      <c r="C1622" s="318"/>
      <c r="D1622" s="322"/>
      <c r="E1622" s="324" t="s">
        <v>302</v>
      </c>
      <c r="F1622" s="985" t="str">
        <f>Translations!$B$342</f>
        <v>Importētie vai eksportētie daudzumi</v>
      </c>
      <c r="G1622" s="994"/>
      <c r="H1622" s="994"/>
      <c r="I1622" s="983"/>
      <c r="J1622" s="983"/>
      <c r="K1622" s="965"/>
      <c r="L1622" s="965"/>
      <c r="M1622" s="965"/>
      <c r="N1622" s="965"/>
      <c r="W1622" s="251" t="b">
        <f>AND(M1619&lt;&gt;"",M1619=FALSE)</f>
        <v>0</v>
      </c>
    </row>
    <row r="1623" spans="1:23" ht="12.75" customHeight="1" x14ac:dyDescent="0.2">
      <c r="B1623" s="244"/>
      <c r="C1623" s="318"/>
      <c r="D1623" s="322"/>
      <c r="E1623" s="324" t="s">
        <v>303</v>
      </c>
      <c r="F1623" s="985" t="str">
        <f>Translations!$B$256</f>
        <v>Enerģētiskais saturs</v>
      </c>
      <c r="G1623" s="994"/>
      <c r="H1623" s="994"/>
      <c r="I1623" s="983"/>
      <c r="J1623" s="983"/>
      <c r="K1623" s="965"/>
      <c r="L1623" s="965"/>
      <c r="M1623" s="965"/>
      <c r="N1623" s="965"/>
      <c r="W1623" s="271" t="b">
        <f>W1622</f>
        <v>0</v>
      </c>
    </row>
    <row r="1624" spans="1:23" ht="12.75" customHeight="1" x14ac:dyDescent="0.2">
      <c r="B1624" s="244"/>
      <c r="C1624" s="318"/>
      <c r="D1624" s="322"/>
      <c r="E1624" s="324" t="s">
        <v>304</v>
      </c>
      <c r="F1624" s="984" t="str">
        <f>Translations!$B$343</f>
        <v>Emisijas faktors vai oglekļa saturs</v>
      </c>
      <c r="G1624" s="984"/>
      <c r="H1624" s="985"/>
      <c r="I1624" s="926"/>
      <c r="J1624" s="941"/>
      <c r="K1624" s="928"/>
      <c r="L1624" s="945"/>
      <c r="M1624" s="928"/>
      <c r="N1624" s="945"/>
      <c r="W1624" s="271" t="b">
        <f>W1623</f>
        <v>0</v>
      </c>
    </row>
    <row r="1625" spans="1:23" ht="12.75" customHeight="1" x14ac:dyDescent="0.2">
      <c r="B1625" s="244"/>
      <c r="C1625" s="318"/>
      <c r="D1625" s="322"/>
      <c r="E1625" s="324" t="s">
        <v>305</v>
      </c>
      <c r="F1625" s="984" t="str">
        <f>Translations!$B$344</f>
        <v>Biomasas saturs</v>
      </c>
      <c r="G1625" s="984"/>
      <c r="H1625" s="985"/>
      <c r="I1625" s="926"/>
      <c r="J1625" s="941"/>
      <c r="K1625" s="928"/>
      <c r="L1625" s="945"/>
      <c r="M1625" s="928"/>
      <c r="N1625" s="945"/>
      <c r="W1625" s="271" t="b">
        <f>W1624</f>
        <v>0</v>
      </c>
    </row>
    <row r="1626" spans="1:23" ht="5.0999999999999996" customHeight="1" x14ac:dyDescent="0.2">
      <c r="B1626" s="244"/>
      <c r="C1626" s="318"/>
      <c r="D1626" s="322"/>
      <c r="E1626" s="319"/>
      <c r="F1626" s="319"/>
      <c r="G1626" s="319"/>
      <c r="H1626" s="319"/>
      <c r="I1626" s="319"/>
      <c r="J1626" s="319"/>
      <c r="K1626" s="319"/>
      <c r="L1626" s="319"/>
      <c r="M1626" s="319"/>
      <c r="N1626" s="320"/>
      <c r="W1626" s="253"/>
    </row>
    <row r="1627" spans="1:23" ht="12.75" customHeight="1" x14ac:dyDescent="0.2">
      <c r="B1627" s="244"/>
      <c r="C1627" s="318"/>
      <c r="D1627" s="322"/>
      <c r="E1627" s="324" t="s">
        <v>306</v>
      </c>
      <c r="F1627" s="978" t="str">
        <f>Translations!$B$257</f>
        <v>Izmantotās metodikas apraksts</v>
      </c>
      <c r="G1627" s="978"/>
      <c r="H1627" s="978"/>
      <c r="I1627" s="978"/>
      <c r="J1627" s="978"/>
      <c r="K1627" s="978"/>
      <c r="L1627" s="978"/>
      <c r="M1627" s="978"/>
      <c r="N1627" s="979"/>
      <c r="W1627" s="253"/>
    </row>
    <row r="1628" spans="1:23" ht="5.0999999999999996" customHeight="1" x14ac:dyDescent="0.2">
      <c r="B1628" s="244"/>
      <c r="C1628" s="318"/>
      <c r="D1628" s="319"/>
      <c r="E1628" s="323"/>
      <c r="F1628" s="213"/>
      <c r="G1628" s="553"/>
      <c r="H1628" s="553"/>
      <c r="I1628" s="553"/>
      <c r="J1628" s="553"/>
      <c r="K1628" s="553"/>
      <c r="L1628" s="553"/>
      <c r="M1628" s="553"/>
      <c r="N1628" s="554"/>
      <c r="W1628" s="253"/>
    </row>
    <row r="1629" spans="1:23" ht="12.75" customHeight="1" x14ac:dyDescent="0.2">
      <c r="B1629" s="244"/>
      <c r="C1629" s="318"/>
      <c r="D1629" s="322"/>
      <c r="E1629" s="324"/>
      <c r="F1629" s="987" t="str">
        <f>IF(I1538&lt;&gt;"",HYPERLINK("#" &amp; Q1629,EUConst_MsgDescription),"")</f>
        <v/>
      </c>
      <c r="G1629" s="961"/>
      <c r="H1629" s="961"/>
      <c r="I1629" s="961"/>
      <c r="J1629" s="961"/>
      <c r="K1629" s="961"/>
      <c r="L1629" s="961"/>
      <c r="M1629" s="961"/>
      <c r="N1629" s="962"/>
      <c r="P1629" s="22" t="s">
        <v>172</v>
      </c>
      <c r="Q1629" s="371" t="str">
        <f>"#"&amp;ADDRESS(ROW($C$10),COLUMN($C$10))</f>
        <v>#$C$10</v>
      </c>
      <c r="W1629" s="253"/>
    </row>
    <row r="1630" spans="1:23" ht="5.0999999999999996" customHeight="1" x14ac:dyDescent="0.2">
      <c r="B1630" s="244"/>
      <c r="C1630" s="318"/>
      <c r="D1630" s="322"/>
      <c r="E1630" s="325"/>
      <c r="F1630" s="988"/>
      <c r="G1630" s="988"/>
      <c r="H1630" s="988"/>
      <c r="I1630" s="988"/>
      <c r="J1630" s="988"/>
      <c r="K1630" s="988"/>
      <c r="L1630" s="988"/>
      <c r="M1630" s="988"/>
      <c r="N1630" s="989"/>
      <c r="W1630" s="253"/>
    </row>
    <row r="1631" spans="1:23" s="249" customFormat="1" ht="50.1" customHeight="1" x14ac:dyDescent="0.2">
      <c r="A1631" s="254"/>
      <c r="B1631" s="12"/>
      <c r="C1631" s="318"/>
      <c r="D1631" s="325"/>
      <c r="E1631" s="325"/>
      <c r="F1631" s="946"/>
      <c r="G1631" s="947"/>
      <c r="H1631" s="947"/>
      <c r="I1631" s="947"/>
      <c r="J1631" s="947"/>
      <c r="K1631" s="947"/>
      <c r="L1631" s="947"/>
      <c r="M1631" s="947"/>
      <c r="N1631" s="948"/>
      <c r="O1631" s="36"/>
      <c r="P1631" s="254"/>
      <c r="Q1631" s="254"/>
      <c r="R1631" s="254"/>
      <c r="S1631" s="245"/>
      <c r="T1631" s="245"/>
      <c r="U1631" s="254"/>
      <c r="V1631" s="254"/>
      <c r="W1631" s="255" t="b">
        <f>W1625</f>
        <v>0</v>
      </c>
    </row>
    <row r="1632" spans="1:23" ht="5.0999999999999996" customHeight="1" x14ac:dyDescent="0.2">
      <c r="C1632" s="318"/>
      <c r="D1632" s="322"/>
      <c r="E1632" s="319"/>
      <c r="F1632" s="319"/>
      <c r="G1632" s="319"/>
      <c r="H1632" s="319"/>
      <c r="I1632" s="319"/>
      <c r="J1632" s="319"/>
      <c r="K1632" s="319"/>
      <c r="L1632" s="319"/>
      <c r="M1632" s="319"/>
      <c r="N1632" s="320"/>
      <c r="W1632" s="253"/>
    </row>
    <row r="1633" spans="2:23" ht="12.75" customHeight="1" thickBot="1" x14ac:dyDescent="0.25">
      <c r="C1633" s="318"/>
      <c r="D1633" s="322"/>
      <c r="E1633" s="324"/>
      <c r="F1633" s="990" t="str">
        <f>Translations!$B$210</f>
        <v>Atsauce uz ārējām datnēm (attiecīgā gadījumā)</v>
      </c>
      <c r="G1633" s="990"/>
      <c r="H1633" s="990"/>
      <c r="I1633" s="990"/>
      <c r="J1633" s="990"/>
      <c r="K1633" s="900"/>
      <c r="L1633" s="900"/>
      <c r="M1633" s="900"/>
      <c r="N1633" s="900"/>
      <c r="W1633" s="259" t="b">
        <f>W1631</f>
        <v>0</v>
      </c>
    </row>
    <row r="1634" spans="2:23" ht="5.0999999999999996" customHeight="1" x14ac:dyDescent="0.2">
      <c r="C1634" s="318"/>
      <c r="D1634" s="322"/>
      <c r="E1634" s="319"/>
      <c r="F1634" s="319"/>
      <c r="G1634" s="319"/>
      <c r="H1634" s="319"/>
      <c r="I1634" s="319"/>
      <c r="J1634" s="319"/>
      <c r="K1634" s="319"/>
      <c r="L1634" s="319"/>
      <c r="M1634" s="319"/>
      <c r="N1634" s="320"/>
    </row>
    <row r="1635" spans="2:23" ht="12.75" customHeight="1" thickBot="1" x14ac:dyDescent="0.25">
      <c r="C1635" s="318"/>
      <c r="D1635" s="322" t="s">
        <v>34</v>
      </c>
      <c r="E1635" s="980" t="str">
        <f>Translations!$B$345</f>
        <v>Vai ir relevants importētais vai eksportētais pārvietotais CO2?</v>
      </c>
      <c r="F1635" s="980"/>
      <c r="G1635" s="980"/>
      <c r="H1635" s="980"/>
      <c r="I1635" s="980"/>
      <c r="J1635" s="980"/>
      <c r="K1635" s="980"/>
      <c r="L1635" s="980"/>
      <c r="M1635" s="986"/>
      <c r="N1635" s="986"/>
      <c r="T1635" s="18"/>
    </row>
    <row r="1636" spans="2:23" ht="5.0999999999999996" customHeight="1" thickBot="1" x14ac:dyDescent="0.25">
      <c r="C1636" s="318"/>
      <c r="D1636" s="319"/>
      <c r="E1636" s="991"/>
      <c r="F1636" s="992"/>
      <c r="G1636" s="992"/>
      <c r="H1636" s="992"/>
      <c r="I1636" s="992"/>
      <c r="J1636" s="992"/>
      <c r="K1636" s="992"/>
      <c r="L1636" s="992"/>
      <c r="M1636" s="992"/>
      <c r="N1636" s="993"/>
      <c r="W1636" s="266" t="s">
        <v>165</v>
      </c>
    </row>
    <row r="1637" spans="2:23" ht="25.5" customHeight="1" x14ac:dyDescent="0.2">
      <c r="C1637" s="318"/>
      <c r="D1637" s="319"/>
      <c r="E1637" s="319"/>
      <c r="F1637" s="926"/>
      <c r="G1637" s="927"/>
      <c r="H1637" s="927"/>
      <c r="I1637" s="927"/>
      <c r="J1637" s="927"/>
      <c r="K1637" s="927"/>
      <c r="L1637" s="927"/>
      <c r="M1637" s="927"/>
      <c r="N1637" s="941"/>
      <c r="W1637" s="251" t="b">
        <f>AND(M1635&lt;&gt;"",M1635=FALSE)</f>
        <v>0</v>
      </c>
    </row>
    <row r="1638" spans="2:23" ht="5.0999999999999996" customHeight="1" x14ac:dyDescent="0.2">
      <c r="C1638" s="318"/>
      <c r="D1638" s="319"/>
      <c r="E1638" s="319"/>
      <c r="F1638" s="319"/>
      <c r="G1638" s="319"/>
      <c r="H1638" s="319"/>
      <c r="I1638" s="319"/>
      <c r="J1638" s="319"/>
      <c r="K1638" s="319"/>
      <c r="L1638" s="319"/>
      <c r="M1638" s="319"/>
      <c r="N1638" s="320"/>
      <c r="W1638" s="253"/>
    </row>
    <row r="1639" spans="2:23" ht="12.75" customHeight="1" thickBot="1" x14ac:dyDescent="0.25">
      <c r="C1639" s="318"/>
      <c r="D1639" s="319"/>
      <c r="E1639" s="319"/>
      <c r="F1639" s="990" t="str">
        <f>Translations!$B$210</f>
        <v>Atsauce uz ārējām datnēm (attiecīgā gadījumā)</v>
      </c>
      <c r="G1639" s="990"/>
      <c r="H1639" s="990"/>
      <c r="I1639" s="990"/>
      <c r="J1639" s="990"/>
      <c r="K1639" s="900"/>
      <c r="L1639" s="900"/>
      <c r="M1639" s="900"/>
      <c r="N1639" s="900"/>
      <c r="W1639" s="273" t="b">
        <f>W1637</f>
        <v>0</v>
      </c>
    </row>
    <row r="1640" spans="2:23" ht="5.0999999999999996" customHeight="1" x14ac:dyDescent="0.2">
      <c r="C1640" s="318"/>
      <c r="D1640" s="322"/>
      <c r="E1640" s="319"/>
      <c r="F1640" s="319"/>
      <c r="G1640" s="319"/>
      <c r="H1640" s="319"/>
      <c r="I1640" s="319"/>
      <c r="J1640" s="319"/>
      <c r="K1640" s="319"/>
      <c r="L1640" s="319"/>
      <c r="M1640" s="319"/>
      <c r="N1640" s="320"/>
    </row>
    <row r="1641" spans="2:23" ht="5.0999999999999996" customHeight="1" x14ac:dyDescent="0.2">
      <c r="C1641" s="315"/>
      <c r="D1641" s="328"/>
      <c r="E1641" s="316"/>
      <c r="F1641" s="316"/>
      <c r="G1641" s="316"/>
      <c r="H1641" s="316"/>
      <c r="I1641" s="316"/>
      <c r="J1641" s="316"/>
      <c r="K1641" s="316"/>
      <c r="L1641" s="316"/>
      <c r="M1641" s="316"/>
      <c r="N1641" s="317"/>
    </row>
    <row r="1642" spans="2:23" ht="12.75" customHeight="1" x14ac:dyDescent="0.2">
      <c r="C1642" s="318"/>
      <c r="D1642" s="321" t="s">
        <v>31</v>
      </c>
      <c r="E1642" s="1017" t="str">
        <f>Translations!$B$831</f>
        <v>Enerģijas ielaide šajā apakšiekārtā un relevantais emisijas faktors</v>
      </c>
      <c r="F1642" s="1017"/>
      <c r="G1642" s="1017"/>
      <c r="H1642" s="1017"/>
      <c r="I1642" s="1017"/>
      <c r="J1642" s="1017"/>
      <c r="K1642" s="1017"/>
      <c r="L1642" s="1017"/>
      <c r="M1642" s="1017"/>
      <c r="N1642" s="1018"/>
    </row>
    <row r="1643" spans="2:23" ht="5.0999999999999996" customHeight="1" x14ac:dyDescent="0.2">
      <c r="C1643" s="318"/>
      <c r="D1643" s="319"/>
      <c r="E1643" s="1019"/>
      <c r="F1643" s="1020"/>
      <c r="G1643" s="1020"/>
      <c r="H1643" s="1020"/>
      <c r="I1643" s="1020"/>
      <c r="J1643" s="1020"/>
      <c r="K1643" s="1020"/>
      <c r="L1643" s="1020"/>
      <c r="M1643" s="1020"/>
      <c r="N1643" s="1021"/>
    </row>
    <row r="1644" spans="2:23" ht="12.75" customHeight="1" x14ac:dyDescent="0.2">
      <c r="C1644" s="318"/>
      <c r="D1644" s="322" t="s">
        <v>32</v>
      </c>
      <c r="E1644" s="980" t="str">
        <f>Translations!$B$249</f>
        <v>Informācija par izmantoto metodiku</v>
      </c>
      <c r="F1644" s="980"/>
      <c r="G1644" s="980"/>
      <c r="H1644" s="980"/>
      <c r="I1644" s="980"/>
      <c r="J1644" s="980"/>
      <c r="K1644" s="980"/>
      <c r="L1644" s="980"/>
      <c r="M1644" s="980"/>
      <c r="N1644" s="981"/>
    </row>
    <row r="1645" spans="2:23" ht="25.5" customHeight="1" x14ac:dyDescent="0.2">
      <c r="B1645" s="244"/>
      <c r="C1645" s="318"/>
      <c r="D1645" s="319"/>
      <c r="E1645" s="319"/>
      <c r="F1645" s="336"/>
      <c r="G1645" s="319"/>
      <c r="H1645" s="319"/>
      <c r="I1645" s="982" t="str">
        <f>Translations!$B$254</f>
        <v>Datu avots</v>
      </c>
      <c r="J1645" s="982"/>
      <c r="K1645" s="982" t="str">
        <f>Translations!$B$255</f>
        <v>Cits datu avots (attiecīgā gadījumā)</v>
      </c>
      <c r="L1645" s="982"/>
      <c r="M1645" s="982" t="str">
        <f>Translations!$B$255</f>
        <v>Cits datu avots (attiecīgā gadījumā)</v>
      </c>
      <c r="N1645" s="982"/>
    </row>
    <row r="1646" spans="2:23" ht="12.75" customHeight="1" x14ac:dyDescent="0.2">
      <c r="B1646" s="244"/>
      <c r="C1646" s="318"/>
      <c r="D1646" s="322"/>
      <c r="E1646" s="324" t="s">
        <v>302</v>
      </c>
      <c r="F1646" s="984" t="str">
        <f>Translations!$B$833</f>
        <v>Kurināmā un materiālu ielaide</v>
      </c>
      <c r="G1646" s="984"/>
      <c r="H1646" s="985"/>
      <c r="I1646" s="926"/>
      <c r="J1646" s="927"/>
      <c r="K1646" s="928"/>
      <c r="L1646" s="929"/>
      <c r="M1646" s="928"/>
      <c r="N1646" s="945"/>
    </row>
    <row r="1647" spans="2:23" ht="12.75" customHeight="1" x14ac:dyDescent="0.2">
      <c r="B1647" s="244"/>
      <c r="C1647" s="318"/>
      <c r="D1647" s="322"/>
      <c r="E1647" s="324" t="s">
        <v>303</v>
      </c>
      <c r="F1647" s="984" t="str">
        <f>Translations!$B$826</f>
        <v>Elektroenerģijas ielaide siltuma ražošanai</v>
      </c>
      <c r="G1647" s="984"/>
      <c r="H1647" s="985"/>
      <c r="I1647" s="983"/>
      <c r="J1647" s="983"/>
      <c r="K1647" s="965"/>
      <c r="L1647" s="965"/>
      <c r="M1647" s="965"/>
      <c r="N1647" s="965"/>
    </row>
    <row r="1648" spans="2:23" ht="12.75" customHeight="1" x14ac:dyDescent="0.2">
      <c r="B1648" s="244"/>
      <c r="C1648" s="318"/>
      <c r="D1648" s="322"/>
      <c r="E1648" s="324" t="s">
        <v>304</v>
      </c>
      <c r="F1648" s="984" t="str">
        <f>Translations!$B$353</f>
        <v>Svērtais emisijas faktors</v>
      </c>
      <c r="G1648" s="984"/>
      <c r="H1648" s="985"/>
      <c r="I1648" s="926"/>
      <c r="J1648" s="927"/>
      <c r="K1648" s="928"/>
      <c r="L1648" s="929"/>
      <c r="M1648" s="928"/>
      <c r="N1648" s="945"/>
    </row>
    <row r="1649" spans="2:23" ht="5.0999999999999996" customHeight="1" x14ac:dyDescent="0.2">
      <c r="B1649" s="244"/>
      <c r="C1649" s="318"/>
      <c r="D1649" s="322"/>
      <c r="E1649" s="319"/>
      <c r="F1649" s="319"/>
      <c r="G1649" s="319"/>
      <c r="H1649" s="319"/>
      <c r="I1649" s="319"/>
      <c r="J1649" s="319"/>
      <c r="K1649" s="319"/>
      <c r="L1649" s="319"/>
      <c r="M1649" s="319"/>
      <c r="N1649" s="320"/>
    </row>
    <row r="1650" spans="2:23" ht="12.75" customHeight="1" x14ac:dyDescent="0.2">
      <c r="B1650" s="244"/>
      <c r="C1650" s="318"/>
      <c r="D1650" s="322"/>
      <c r="E1650" s="324" t="s">
        <v>305</v>
      </c>
      <c r="F1650" s="978" t="str">
        <f>Translations!$B$257</f>
        <v>Izmantotās metodikas apraksts</v>
      </c>
      <c r="G1650" s="978"/>
      <c r="H1650" s="978"/>
      <c r="I1650" s="978"/>
      <c r="J1650" s="978"/>
      <c r="K1650" s="978"/>
      <c r="L1650" s="978"/>
      <c r="M1650" s="978"/>
      <c r="N1650" s="979"/>
    </row>
    <row r="1651" spans="2:23" ht="5.0999999999999996" customHeight="1" x14ac:dyDescent="0.2">
      <c r="B1651" s="244"/>
      <c r="C1651" s="318"/>
      <c r="D1651" s="319"/>
      <c r="E1651" s="323"/>
      <c r="F1651" s="333"/>
      <c r="G1651" s="334"/>
      <c r="H1651" s="334"/>
      <c r="I1651" s="334"/>
      <c r="J1651" s="334"/>
      <c r="K1651" s="334"/>
      <c r="L1651" s="334"/>
      <c r="M1651" s="334"/>
      <c r="N1651" s="335"/>
    </row>
    <row r="1652" spans="2:23" ht="12.75" customHeight="1" x14ac:dyDescent="0.2">
      <c r="B1652" s="244"/>
      <c r="C1652" s="318"/>
      <c r="D1652" s="322"/>
      <c r="E1652" s="324"/>
      <c r="F1652" s="987" t="str">
        <f>IF(I1538&lt;&gt;"",HYPERLINK("#" &amp; Q1652,EUConst_MsgDescription),"")</f>
        <v/>
      </c>
      <c r="G1652" s="961"/>
      <c r="H1652" s="961"/>
      <c r="I1652" s="961"/>
      <c r="J1652" s="961"/>
      <c r="K1652" s="961"/>
      <c r="L1652" s="961"/>
      <c r="M1652" s="961"/>
      <c r="N1652" s="962"/>
      <c r="P1652" s="22" t="s">
        <v>172</v>
      </c>
      <c r="Q1652" s="371" t="str">
        <f>"#"&amp;ADDRESS(ROW($C$10),COLUMN($C$10))</f>
        <v>#$C$10</v>
      </c>
    </row>
    <row r="1653" spans="2:23" ht="5.0999999999999996" customHeight="1" x14ac:dyDescent="0.2">
      <c r="B1653" s="244"/>
      <c r="C1653" s="318"/>
      <c r="D1653" s="322"/>
      <c r="E1653" s="325"/>
      <c r="F1653" s="988"/>
      <c r="G1653" s="988"/>
      <c r="H1653" s="988"/>
      <c r="I1653" s="988"/>
      <c r="J1653" s="988"/>
      <c r="K1653" s="988"/>
      <c r="L1653" s="988"/>
      <c r="M1653" s="988"/>
      <c r="N1653" s="989"/>
    </row>
    <row r="1654" spans="2:23" ht="50.1" customHeight="1" x14ac:dyDescent="0.2">
      <c r="B1654" s="244"/>
      <c r="C1654" s="318"/>
      <c r="D1654" s="325"/>
      <c r="E1654" s="325"/>
      <c r="F1654" s="946"/>
      <c r="G1654" s="947"/>
      <c r="H1654" s="947"/>
      <c r="I1654" s="947"/>
      <c r="J1654" s="947"/>
      <c r="K1654" s="947"/>
      <c r="L1654" s="947"/>
      <c r="M1654" s="947"/>
      <c r="N1654" s="948"/>
    </row>
    <row r="1655" spans="2:23" ht="5.0999999999999996" customHeight="1" thickBot="1" x14ac:dyDescent="0.25">
      <c r="B1655" s="244"/>
      <c r="C1655" s="318"/>
      <c r="D1655" s="322"/>
      <c r="E1655" s="319"/>
      <c r="F1655" s="319"/>
      <c r="G1655" s="319"/>
      <c r="H1655" s="319"/>
      <c r="I1655" s="319"/>
      <c r="J1655" s="319"/>
      <c r="K1655" s="319"/>
      <c r="L1655" s="319"/>
      <c r="M1655" s="319"/>
      <c r="N1655" s="320"/>
    </row>
    <row r="1656" spans="2:23" ht="12.75" customHeight="1" x14ac:dyDescent="0.2">
      <c r="B1656" s="244"/>
      <c r="C1656" s="318"/>
      <c r="D1656" s="322"/>
      <c r="E1656" s="324"/>
      <c r="F1656" s="990" t="str">
        <f>Translations!$B$210</f>
        <v>Atsauce uz ārējām datnēm (attiecīgā gadījumā)</v>
      </c>
      <c r="G1656" s="990"/>
      <c r="H1656" s="990"/>
      <c r="I1656" s="990"/>
      <c r="J1656" s="990"/>
      <c r="K1656" s="900"/>
      <c r="L1656" s="900"/>
      <c r="M1656" s="900"/>
      <c r="N1656" s="900"/>
      <c r="W1656" s="266" t="s">
        <v>165</v>
      </c>
    </row>
    <row r="1657" spans="2:23" ht="5.0999999999999996" customHeight="1" x14ac:dyDescent="0.2">
      <c r="B1657" s="244"/>
      <c r="C1657" s="318"/>
      <c r="D1657" s="322"/>
      <c r="E1657" s="319"/>
      <c r="F1657" s="319"/>
      <c r="G1657" s="319"/>
      <c r="H1657" s="319"/>
      <c r="I1657" s="319"/>
      <c r="J1657" s="319"/>
      <c r="K1657" s="319"/>
      <c r="L1657" s="319"/>
      <c r="M1657" s="319"/>
      <c r="N1657" s="320"/>
      <c r="W1657" s="253"/>
    </row>
    <row r="1658" spans="2:23" ht="12.75" customHeight="1" x14ac:dyDescent="0.2">
      <c r="B1658" s="244"/>
      <c r="C1658" s="318"/>
      <c r="D1658" s="322" t="s">
        <v>33</v>
      </c>
      <c r="E1658" s="1006" t="str">
        <f>Translations!$B$258</f>
        <v>Vai ir ievērota hierarhiskā kārtība?</v>
      </c>
      <c r="F1658" s="1006"/>
      <c r="G1658" s="1006"/>
      <c r="H1658" s="1007"/>
      <c r="I1658" s="260"/>
      <c r="J1658" s="330" t="str">
        <f>Translations!$B$259</f>
        <v xml:space="preserve"> Ja nav, kāpēc nav?</v>
      </c>
      <c r="K1658" s="926"/>
      <c r="L1658" s="927"/>
      <c r="M1658" s="927"/>
      <c r="N1658" s="941"/>
      <c r="W1658" s="258" t="b">
        <f>AND(I1658&lt;&gt;"",I1658=TRUE)</f>
        <v>0</v>
      </c>
    </row>
    <row r="1659" spans="2:23" ht="5.0999999999999996" customHeight="1" x14ac:dyDescent="0.2">
      <c r="B1659" s="244"/>
      <c r="C1659" s="318"/>
      <c r="D1659" s="319"/>
      <c r="E1659" s="549"/>
      <c r="F1659" s="549"/>
      <c r="G1659" s="549"/>
      <c r="H1659" s="549"/>
      <c r="I1659" s="549"/>
      <c r="J1659" s="549"/>
      <c r="K1659" s="549"/>
      <c r="L1659" s="549"/>
      <c r="M1659" s="549"/>
      <c r="N1659" s="550"/>
      <c r="V1659" s="254"/>
      <c r="W1659" s="253"/>
    </row>
    <row r="1660" spans="2:23" ht="12.75" customHeight="1" x14ac:dyDescent="0.2">
      <c r="B1660" s="244"/>
      <c r="C1660" s="318"/>
      <c r="D1660" s="331"/>
      <c r="E1660" s="331"/>
      <c r="F1660" s="978" t="str">
        <f>Translations!$B$264</f>
        <v>Sīkākas ziņas par jebkādām atkāpēm no hierarhijas</v>
      </c>
      <c r="G1660" s="978"/>
      <c r="H1660" s="978"/>
      <c r="I1660" s="978"/>
      <c r="J1660" s="978"/>
      <c r="K1660" s="978"/>
      <c r="L1660" s="978"/>
      <c r="M1660" s="978"/>
      <c r="N1660" s="979"/>
      <c r="V1660" s="254"/>
      <c r="W1660" s="253"/>
    </row>
    <row r="1661" spans="2:23" ht="25.5" customHeight="1" thickBot="1" x14ac:dyDescent="0.25">
      <c r="B1661" s="244"/>
      <c r="C1661" s="318"/>
      <c r="D1661" s="331"/>
      <c r="E1661" s="331"/>
      <c r="F1661" s="946"/>
      <c r="G1661" s="947"/>
      <c r="H1661" s="947"/>
      <c r="I1661" s="947"/>
      <c r="J1661" s="947"/>
      <c r="K1661" s="947"/>
      <c r="L1661" s="947"/>
      <c r="M1661" s="947"/>
      <c r="N1661" s="948"/>
      <c r="V1661" s="254"/>
      <c r="W1661" s="268" t="b">
        <f>W1658</f>
        <v>0</v>
      </c>
    </row>
    <row r="1662" spans="2:23" ht="5.0999999999999996" customHeight="1" x14ac:dyDescent="0.2">
      <c r="B1662" s="244"/>
      <c r="C1662" s="318"/>
      <c r="D1662" s="322"/>
      <c r="E1662" s="319"/>
      <c r="F1662" s="319"/>
      <c r="G1662" s="319"/>
      <c r="H1662" s="319"/>
      <c r="I1662" s="319"/>
      <c r="J1662" s="319"/>
      <c r="K1662" s="319"/>
      <c r="L1662" s="319"/>
      <c r="M1662" s="319"/>
      <c r="N1662" s="320"/>
      <c r="W1662" s="254"/>
    </row>
    <row r="1663" spans="2:23" ht="5.0999999999999996" customHeight="1" x14ac:dyDescent="0.2">
      <c r="B1663" s="244"/>
      <c r="C1663" s="315"/>
      <c r="D1663" s="328"/>
      <c r="E1663" s="316"/>
      <c r="F1663" s="316"/>
      <c r="G1663" s="316"/>
      <c r="H1663" s="316"/>
      <c r="I1663" s="316"/>
      <c r="J1663" s="316"/>
      <c r="K1663" s="316"/>
      <c r="L1663" s="316"/>
      <c r="M1663" s="316"/>
      <c r="N1663" s="317"/>
    </row>
    <row r="1664" spans="2:23" ht="12.75" customHeight="1" x14ac:dyDescent="0.2">
      <c r="B1664" s="244"/>
      <c r="C1664" s="318"/>
      <c r="D1664" s="321" t="s">
        <v>322</v>
      </c>
      <c r="E1664" s="1017" t="str">
        <f>Translations!$B$354</f>
        <v>Šajā apakšiekārtā importētais un no tās eksportētais izmērāmais siltums</v>
      </c>
      <c r="F1664" s="1017"/>
      <c r="G1664" s="1017"/>
      <c r="H1664" s="1017"/>
      <c r="I1664" s="1017"/>
      <c r="J1664" s="1017"/>
      <c r="K1664" s="1017"/>
      <c r="L1664" s="1017"/>
      <c r="M1664" s="1017"/>
      <c r="N1664" s="1018"/>
      <c r="S1664" s="254"/>
      <c r="T1664" s="254"/>
    </row>
    <row r="1665" spans="1:23" ht="12.75" customHeight="1" x14ac:dyDescent="0.2">
      <c r="B1665" s="244"/>
      <c r="C1665" s="318"/>
      <c r="D1665" s="322" t="s">
        <v>32</v>
      </c>
      <c r="E1665" s="980" t="str">
        <f>Translations!$B$357</f>
        <v>Vai šai apakšiekārtai ir relevantas izmērāma siltuma plūsmas?</v>
      </c>
      <c r="F1665" s="980"/>
      <c r="G1665" s="980"/>
      <c r="H1665" s="980"/>
      <c r="I1665" s="980"/>
      <c r="J1665" s="980"/>
      <c r="K1665" s="980"/>
      <c r="L1665" s="980"/>
      <c r="M1665" s="986"/>
      <c r="N1665" s="986"/>
    </row>
    <row r="1666" spans="1:23" ht="12.75" customHeight="1" x14ac:dyDescent="0.2">
      <c r="B1666" s="244"/>
      <c r="C1666" s="318"/>
      <c r="D1666" s="322"/>
      <c r="E1666" s="319"/>
      <c r="F1666" s="319"/>
      <c r="G1666" s="319"/>
      <c r="H1666" s="319"/>
      <c r="I1666" s="319"/>
      <c r="J1666" s="921" t="str">
        <f>IF(I1538="","",IF(AND(M1665&lt;&gt;"",M1665=FALSE),HYPERLINK(Q1666,EUconst_MsgGoOn),""))</f>
        <v/>
      </c>
      <c r="K1666" s="922"/>
      <c r="L1666" s="922"/>
      <c r="M1666" s="922"/>
      <c r="N1666" s="923"/>
      <c r="P1666" s="22" t="s">
        <v>172</v>
      </c>
      <c r="Q1666" s="371" t="str">
        <f>"#"&amp;ADDRESS(ROW(D1706),COLUMN(D1706))</f>
        <v>#$D$1706</v>
      </c>
    </row>
    <row r="1667" spans="1:23" ht="5.0999999999999996" customHeight="1" x14ac:dyDescent="0.2">
      <c r="B1667" s="244"/>
      <c r="C1667" s="318"/>
      <c r="D1667" s="322"/>
      <c r="E1667" s="322"/>
      <c r="F1667" s="322"/>
      <c r="G1667" s="322"/>
      <c r="H1667" s="322"/>
      <c r="I1667" s="322"/>
      <c r="J1667" s="322"/>
      <c r="K1667" s="322"/>
      <c r="L1667" s="322"/>
      <c r="M1667" s="322"/>
      <c r="N1667" s="329"/>
      <c r="P1667" s="22"/>
    </row>
    <row r="1668" spans="1:23" ht="12.75" customHeight="1" x14ac:dyDescent="0.2">
      <c r="B1668" s="244"/>
      <c r="C1668" s="318"/>
      <c r="D1668" s="322" t="s">
        <v>33</v>
      </c>
      <c r="E1668" s="980" t="str">
        <f>Translations!$B$249</f>
        <v>Informācija par izmantoto metodiku</v>
      </c>
      <c r="F1668" s="980"/>
      <c r="G1668" s="980"/>
      <c r="H1668" s="980"/>
      <c r="I1668" s="980"/>
      <c r="J1668" s="980"/>
      <c r="K1668" s="980"/>
      <c r="L1668" s="980"/>
      <c r="M1668" s="980"/>
      <c r="N1668" s="981"/>
    </row>
    <row r="1669" spans="1:23" ht="25.5" customHeight="1" thickBot="1" x14ac:dyDescent="0.25">
      <c r="B1669" s="244"/>
      <c r="C1669" s="318"/>
      <c r="D1669" s="319"/>
      <c r="E1669" s="319"/>
      <c r="F1669" s="319"/>
      <c r="G1669" s="319"/>
      <c r="H1669" s="319"/>
      <c r="I1669" s="982" t="str">
        <f>Translations!$B$254</f>
        <v>Datu avots</v>
      </c>
      <c r="J1669" s="982"/>
      <c r="K1669" s="982" t="str">
        <f>Translations!$B$255</f>
        <v>Cits datu avots (attiecīgā gadījumā)</v>
      </c>
      <c r="L1669" s="982"/>
      <c r="M1669" s="982" t="str">
        <f>Translations!$B$255</f>
        <v>Cits datu avots (attiecīgā gadījumā)</v>
      </c>
      <c r="N1669" s="982"/>
      <c r="W1669" s="245" t="s">
        <v>165</v>
      </c>
    </row>
    <row r="1670" spans="1:23" ht="12.75" customHeight="1" x14ac:dyDescent="0.2">
      <c r="B1670" s="244"/>
      <c r="C1670" s="318"/>
      <c r="D1670" s="322"/>
      <c r="E1670" s="324" t="s">
        <v>302</v>
      </c>
      <c r="F1670" s="967" t="str">
        <f>Translations!$B$359</f>
        <v>Importētais izmērāmais siltums</v>
      </c>
      <c r="G1670" s="967"/>
      <c r="H1670" s="968"/>
      <c r="I1670" s="958"/>
      <c r="J1670" s="959"/>
      <c r="K1670" s="953"/>
      <c r="L1670" s="957"/>
      <c r="M1670" s="953"/>
      <c r="N1670" s="954"/>
      <c r="W1670" s="251" t="b">
        <f>AND(M1665&lt;&gt;"",M1665=FALSE)</f>
        <v>0</v>
      </c>
    </row>
    <row r="1671" spans="1:23" ht="12.75" customHeight="1" x14ac:dyDescent="0.2">
      <c r="B1671" s="244"/>
      <c r="C1671" s="318"/>
      <c r="D1671" s="322"/>
      <c r="E1671" s="324" t="s">
        <v>303</v>
      </c>
      <c r="F1671" s="969" t="str">
        <f>Translations!$B$360</f>
        <v>Izmērāmais siltums no pulpas</v>
      </c>
      <c r="G1671" s="969"/>
      <c r="H1671" s="970"/>
      <c r="I1671" s="971"/>
      <c r="J1671" s="972"/>
      <c r="K1671" s="973"/>
      <c r="L1671" s="974"/>
      <c r="M1671" s="973"/>
      <c r="N1671" s="975"/>
      <c r="W1671" s="252" t="b">
        <f>W1670</f>
        <v>0</v>
      </c>
    </row>
    <row r="1672" spans="1:23" ht="12.75" customHeight="1" x14ac:dyDescent="0.2">
      <c r="B1672" s="244"/>
      <c r="C1672" s="318"/>
      <c r="D1672" s="322"/>
      <c r="E1672" s="324" t="s">
        <v>304</v>
      </c>
      <c r="F1672" s="969" t="str">
        <f>Translations!$B$361</f>
        <v>Izmērāmais siltums no slāpekļskābes</v>
      </c>
      <c r="G1672" s="969"/>
      <c r="H1672" s="970"/>
      <c r="I1672" s="971"/>
      <c r="J1672" s="972"/>
      <c r="K1672" s="973"/>
      <c r="L1672" s="974"/>
      <c r="M1672" s="973"/>
      <c r="N1672" s="975"/>
      <c r="W1672" s="252" t="b">
        <f>W1671</f>
        <v>0</v>
      </c>
    </row>
    <row r="1673" spans="1:23" ht="12.75" customHeight="1" x14ac:dyDescent="0.2">
      <c r="B1673" s="244"/>
      <c r="C1673" s="318"/>
      <c r="D1673" s="322"/>
      <c r="E1673" s="324" t="s">
        <v>305</v>
      </c>
      <c r="F1673" s="976" t="str">
        <f>Translations!$B$362</f>
        <v>Eksportētais izmērāmais siltums</v>
      </c>
      <c r="G1673" s="976"/>
      <c r="H1673" s="977"/>
      <c r="I1673" s="934"/>
      <c r="J1673" s="935"/>
      <c r="K1673" s="936"/>
      <c r="L1673" s="937"/>
      <c r="M1673" s="936"/>
      <c r="N1673" s="938"/>
      <c r="W1673" s="252" t="b">
        <f>W1672</f>
        <v>0</v>
      </c>
    </row>
    <row r="1674" spans="1:23" ht="12.75" customHeight="1" x14ac:dyDescent="0.2">
      <c r="B1674" s="244"/>
      <c r="C1674" s="318"/>
      <c r="D1674" s="322"/>
      <c r="E1674" s="324" t="s">
        <v>306</v>
      </c>
      <c r="F1674" s="984" t="str">
        <f>Translations!$B$274</f>
        <v>Neto izmērāmā siltuma plūsmas</v>
      </c>
      <c r="G1674" s="984"/>
      <c r="H1674" s="985"/>
      <c r="I1674" s="926"/>
      <c r="J1674" s="927"/>
      <c r="K1674" s="928"/>
      <c r="L1674" s="929"/>
      <c r="M1674" s="928"/>
      <c r="N1674" s="945"/>
      <c r="W1674" s="252" t="b">
        <f>W1673</f>
        <v>0</v>
      </c>
    </row>
    <row r="1675" spans="1:23" ht="5.0999999999999996" customHeight="1" x14ac:dyDescent="0.2">
      <c r="B1675" s="244"/>
      <c r="C1675" s="318"/>
      <c r="D1675" s="322"/>
      <c r="E1675" s="319"/>
      <c r="F1675" s="319"/>
      <c r="G1675" s="319"/>
      <c r="H1675" s="319"/>
      <c r="I1675" s="319"/>
      <c r="J1675" s="319"/>
      <c r="K1675" s="319"/>
      <c r="L1675" s="319"/>
      <c r="M1675" s="319"/>
      <c r="N1675" s="320"/>
      <c r="W1675" s="253"/>
    </row>
    <row r="1676" spans="1:23" ht="12.75" customHeight="1" x14ac:dyDescent="0.2">
      <c r="B1676" s="244"/>
      <c r="C1676" s="318"/>
      <c r="D1676" s="322"/>
      <c r="E1676" s="324" t="s">
        <v>306</v>
      </c>
      <c r="F1676" s="978" t="str">
        <f>Translations!$B$257</f>
        <v>Izmantotās metodikas apraksts</v>
      </c>
      <c r="G1676" s="978"/>
      <c r="H1676" s="978"/>
      <c r="I1676" s="978"/>
      <c r="J1676" s="978"/>
      <c r="K1676" s="978"/>
      <c r="L1676" s="978"/>
      <c r="M1676" s="978"/>
      <c r="N1676" s="979"/>
      <c r="W1676" s="253"/>
    </row>
    <row r="1677" spans="1:23" ht="5.0999999999999996" customHeight="1" x14ac:dyDescent="0.2">
      <c r="B1677" s="244"/>
      <c r="C1677" s="318"/>
      <c r="D1677" s="319"/>
      <c r="E1677" s="323"/>
      <c r="F1677" s="213"/>
      <c r="G1677" s="553"/>
      <c r="H1677" s="553"/>
      <c r="I1677" s="553"/>
      <c r="J1677" s="553"/>
      <c r="K1677" s="553"/>
      <c r="L1677" s="553"/>
      <c r="M1677" s="553"/>
      <c r="N1677" s="554"/>
      <c r="W1677" s="253"/>
    </row>
    <row r="1678" spans="1:23" ht="12.75" customHeight="1" x14ac:dyDescent="0.2">
      <c r="B1678" s="244"/>
      <c r="C1678" s="318"/>
      <c r="D1678" s="322"/>
      <c r="E1678" s="324"/>
      <c r="F1678" s="987" t="str">
        <f>IF(I1538&lt;&gt;"",HYPERLINK("#" &amp; Q1678,EUConst_MsgDescription),"")</f>
        <v/>
      </c>
      <c r="G1678" s="961"/>
      <c r="H1678" s="961"/>
      <c r="I1678" s="961"/>
      <c r="J1678" s="961"/>
      <c r="K1678" s="961"/>
      <c r="L1678" s="961"/>
      <c r="M1678" s="961"/>
      <c r="N1678" s="962"/>
      <c r="P1678" s="22" t="s">
        <v>172</v>
      </c>
      <c r="Q1678" s="371" t="str">
        <f>"#"&amp;ADDRESS(ROW($C$10),COLUMN($C$10))</f>
        <v>#$C$10</v>
      </c>
      <c r="W1678" s="253"/>
    </row>
    <row r="1679" spans="1:23" ht="5.0999999999999996" customHeight="1" x14ac:dyDescent="0.2">
      <c r="C1679" s="318"/>
      <c r="D1679" s="322"/>
      <c r="E1679" s="325"/>
      <c r="F1679" s="988"/>
      <c r="G1679" s="988"/>
      <c r="H1679" s="988"/>
      <c r="I1679" s="988"/>
      <c r="J1679" s="988"/>
      <c r="K1679" s="988"/>
      <c r="L1679" s="988"/>
      <c r="M1679" s="988"/>
      <c r="N1679" s="989"/>
      <c r="W1679" s="253"/>
    </row>
    <row r="1680" spans="1:23" s="249" customFormat="1" ht="50.1" customHeight="1" x14ac:dyDescent="0.2">
      <c r="A1680" s="254"/>
      <c r="B1680" s="12"/>
      <c r="C1680" s="318"/>
      <c r="D1680" s="325"/>
      <c r="E1680" s="325"/>
      <c r="F1680" s="946"/>
      <c r="G1680" s="947"/>
      <c r="H1680" s="947"/>
      <c r="I1680" s="947"/>
      <c r="J1680" s="947"/>
      <c r="K1680" s="947"/>
      <c r="L1680" s="947"/>
      <c r="M1680" s="947"/>
      <c r="N1680" s="948"/>
      <c r="O1680" s="36"/>
      <c r="P1680" s="254"/>
      <c r="Q1680" s="254"/>
      <c r="R1680" s="254"/>
      <c r="S1680" s="245"/>
      <c r="T1680" s="245"/>
      <c r="U1680" s="254"/>
      <c r="V1680" s="254"/>
      <c r="W1680" s="255" t="b">
        <f>W1674</f>
        <v>0</v>
      </c>
    </row>
    <row r="1681" spans="1:23" ht="5.0999999999999996" customHeight="1" x14ac:dyDescent="0.2">
      <c r="C1681" s="318"/>
      <c r="D1681" s="322"/>
      <c r="E1681" s="319"/>
      <c r="F1681" s="319"/>
      <c r="G1681" s="319"/>
      <c r="H1681" s="319"/>
      <c r="I1681" s="319"/>
      <c r="J1681" s="319"/>
      <c r="K1681" s="319"/>
      <c r="L1681" s="319"/>
      <c r="M1681" s="319"/>
      <c r="N1681" s="320"/>
      <c r="W1681" s="253"/>
    </row>
    <row r="1682" spans="1:23" ht="12.75" customHeight="1" x14ac:dyDescent="0.2">
      <c r="C1682" s="318"/>
      <c r="D1682" s="322"/>
      <c r="E1682" s="324"/>
      <c r="F1682" s="990" t="str">
        <f>Translations!$B$210</f>
        <v>Atsauce uz ārējām datnēm (attiecīgā gadījumā)</v>
      </c>
      <c r="G1682" s="990"/>
      <c r="H1682" s="990"/>
      <c r="I1682" s="990"/>
      <c r="J1682" s="990"/>
      <c r="K1682" s="900"/>
      <c r="L1682" s="900"/>
      <c r="M1682" s="900"/>
      <c r="N1682" s="900"/>
      <c r="W1682" s="255" t="b">
        <f>W1680</f>
        <v>0</v>
      </c>
    </row>
    <row r="1683" spans="1:23" ht="5.0999999999999996" customHeight="1" x14ac:dyDescent="0.2">
      <c r="C1683" s="318"/>
      <c r="D1683" s="322"/>
      <c r="E1683" s="319"/>
      <c r="F1683" s="319"/>
      <c r="G1683" s="319"/>
      <c r="H1683" s="319"/>
      <c r="I1683" s="319"/>
      <c r="J1683" s="319"/>
      <c r="K1683" s="319"/>
      <c r="L1683" s="319"/>
      <c r="M1683" s="319"/>
      <c r="N1683" s="320"/>
      <c r="V1683" s="254"/>
      <c r="W1683" s="253"/>
    </row>
    <row r="1684" spans="1:23" ht="12.75" customHeight="1" x14ac:dyDescent="0.2">
      <c r="C1684" s="318"/>
      <c r="D1684" s="322" t="s">
        <v>34</v>
      </c>
      <c r="E1684" s="1006" t="str">
        <f>Translations!$B$258</f>
        <v>Vai ir ievērota hierarhiskā kārtība?</v>
      </c>
      <c r="F1684" s="1006"/>
      <c r="G1684" s="1006"/>
      <c r="H1684" s="1007"/>
      <c r="I1684" s="260"/>
      <c r="J1684" s="330" t="str">
        <f>Translations!$B$259</f>
        <v xml:space="preserve"> Ja nav, kāpēc nav?</v>
      </c>
      <c r="K1684" s="926"/>
      <c r="L1684" s="927"/>
      <c r="M1684" s="927"/>
      <c r="N1684" s="941"/>
      <c r="V1684" s="257" t="b">
        <f>W1682</f>
        <v>0</v>
      </c>
      <c r="W1684" s="258" t="b">
        <f>OR(W1680,AND(I1684&lt;&gt;"",I1684=TRUE))</f>
        <v>0</v>
      </c>
    </row>
    <row r="1685" spans="1:23" ht="5.0999999999999996" customHeight="1" x14ac:dyDescent="0.2">
      <c r="C1685" s="318"/>
      <c r="D1685" s="319"/>
      <c r="E1685" s="549"/>
      <c r="F1685" s="549"/>
      <c r="G1685" s="549"/>
      <c r="H1685" s="549"/>
      <c r="I1685" s="549"/>
      <c r="J1685" s="549"/>
      <c r="K1685" s="549"/>
      <c r="L1685" s="549"/>
      <c r="M1685" s="549"/>
      <c r="N1685" s="550"/>
      <c r="V1685" s="254"/>
      <c r="W1685" s="253"/>
    </row>
    <row r="1686" spans="1:23" ht="12.75" customHeight="1" x14ac:dyDescent="0.2">
      <c r="C1686" s="318"/>
      <c r="D1686" s="331"/>
      <c r="E1686" s="331"/>
      <c r="F1686" s="978" t="str">
        <f>Translations!$B$264</f>
        <v>Sīkākas ziņas par jebkādām atkāpēm no hierarhijas</v>
      </c>
      <c r="G1686" s="978"/>
      <c r="H1686" s="978"/>
      <c r="I1686" s="978"/>
      <c r="J1686" s="978"/>
      <c r="K1686" s="978"/>
      <c r="L1686" s="978"/>
      <c r="M1686" s="978"/>
      <c r="N1686" s="979"/>
      <c r="V1686" s="254"/>
      <c r="W1686" s="253"/>
    </row>
    <row r="1687" spans="1:23" ht="25.5" customHeight="1" x14ac:dyDescent="0.2">
      <c r="C1687" s="318"/>
      <c r="D1687" s="331"/>
      <c r="E1687" s="331"/>
      <c r="F1687" s="946"/>
      <c r="G1687" s="947"/>
      <c r="H1687" s="947"/>
      <c r="I1687" s="947"/>
      <c r="J1687" s="947"/>
      <c r="K1687" s="947"/>
      <c r="L1687" s="947"/>
      <c r="M1687" s="947"/>
      <c r="N1687" s="948"/>
      <c r="V1687" s="254"/>
      <c r="W1687" s="255" t="b">
        <f>W1684</f>
        <v>0</v>
      </c>
    </row>
    <row r="1688" spans="1:23" ht="5.0999999999999996" customHeight="1" x14ac:dyDescent="0.2">
      <c r="C1688" s="318"/>
      <c r="D1688" s="319"/>
      <c r="E1688" s="549"/>
      <c r="F1688" s="549"/>
      <c r="G1688" s="549"/>
      <c r="H1688" s="549"/>
      <c r="I1688" s="549"/>
      <c r="J1688" s="549"/>
      <c r="K1688" s="549"/>
      <c r="L1688" s="549"/>
      <c r="M1688" s="549"/>
      <c r="N1688" s="550"/>
      <c r="V1688" s="254"/>
      <c r="W1688" s="253"/>
    </row>
    <row r="1689" spans="1:23" ht="12.75" customHeight="1" x14ac:dyDescent="0.2">
      <c r="C1689" s="318"/>
      <c r="D1689" s="322" t="s">
        <v>35</v>
      </c>
      <c r="E1689" s="980" t="str">
        <f>Translations!$B$363</f>
        <v>Relevanto attiecināmo emisijas faktoru noteikšanas metodikas apraksts saskaņā ar FAR VII pielikuma 10.1.2. un 10.1.3. iedaļu.</v>
      </c>
      <c r="F1689" s="980"/>
      <c r="G1689" s="980"/>
      <c r="H1689" s="980"/>
      <c r="I1689" s="980"/>
      <c r="J1689" s="980"/>
      <c r="K1689" s="980"/>
      <c r="L1689" s="980"/>
      <c r="M1689" s="980"/>
      <c r="N1689" s="981"/>
      <c r="V1689" s="254"/>
      <c r="W1689" s="253"/>
    </row>
    <row r="1690" spans="1:23" ht="5.0999999999999996" customHeight="1" x14ac:dyDescent="0.2">
      <c r="C1690" s="318"/>
      <c r="D1690" s="319"/>
      <c r="E1690" s="323"/>
      <c r="F1690" s="213"/>
      <c r="G1690" s="553"/>
      <c r="H1690" s="553"/>
      <c r="I1690" s="553"/>
      <c r="J1690" s="553"/>
      <c r="K1690" s="553"/>
      <c r="L1690" s="553"/>
      <c r="M1690" s="553"/>
      <c r="N1690" s="554"/>
      <c r="W1690" s="253"/>
    </row>
    <row r="1691" spans="1:23" ht="12.75" customHeight="1" x14ac:dyDescent="0.2">
      <c r="C1691" s="318"/>
      <c r="D1691" s="322"/>
      <c r="E1691" s="324"/>
      <c r="F1691" s="987" t="str">
        <f>IF(I1538&lt;&gt;"",HYPERLINK("#" &amp; Q1691,EUConst_MsgDescription),"")</f>
        <v/>
      </c>
      <c r="G1691" s="961"/>
      <c r="H1691" s="961"/>
      <c r="I1691" s="961"/>
      <c r="J1691" s="961"/>
      <c r="K1691" s="961"/>
      <c r="L1691" s="961"/>
      <c r="M1691" s="961"/>
      <c r="N1691" s="962"/>
      <c r="P1691" s="22" t="s">
        <v>172</v>
      </c>
      <c r="Q1691" s="371" t="str">
        <f>"#"&amp;ADDRESS(ROW($C$10),COLUMN($C$10))</f>
        <v>#$C$10</v>
      </c>
      <c r="W1691" s="253"/>
    </row>
    <row r="1692" spans="1:23" ht="5.0999999999999996" customHeight="1" x14ac:dyDescent="0.2">
      <c r="C1692" s="318"/>
      <c r="D1692" s="322"/>
      <c r="E1692" s="325"/>
      <c r="F1692" s="988"/>
      <c r="G1692" s="988"/>
      <c r="H1692" s="988"/>
      <c r="I1692" s="988"/>
      <c r="J1692" s="988"/>
      <c r="K1692" s="988"/>
      <c r="L1692" s="988"/>
      <c r="M1692" s="988"/>
      <c r="N1692" s="989"/>
      <c r="W1692" s="253"/>
    </row>
    <row r="1693" spans="1:23" s="249" customFormat="1" ht="50.1" customHeight="1" x14ac:dyDescent="0.2">
      <c r="A1693" s="254"/>
      <c r="B1693" s="12"/>
      <c r="C1693" s="318"/>
      <c r="D1693" s="331"/>
      <c r="E1693" s="332"/>
      <c r="F1693" s="946"/>
      <c r="G1693" s="947"/>
      <c r="H1693" s="947"/>
      <c r="I1693" s="947"/>
      <c r="J1693" s="947"/>
      <c r="K1693" s="947"/>
      <c r="L1693" s="947"/>
      <c r="M1693" s="947"/>
      <c r="N1693" s="948"/>
      <c r="O1693" s="36"/>
      <c r="P1693" s="269"/>
      <c r="Q1693" s="245"/>
      <c r="R1693" s="254"/>
      <c r="S1693" s="245"/>
      <c r="T1693" s="245"/>
      <c r="U1693" s="254"/>
      <c r="V1693" s="254"/>
      <c r="W1693" s="255" t="b">
        <f>W1682</f>
        <v>0</v>
      </c>
    </row>
    <row r="1694" spans="1:23" ht="5.0999999999999996" customHeight="1" x14ac:dyDescent="0.2">
      <c r="C1694" s="318"/>
      <c r="D1694" s="322"/>
      <c r="E1694" s="319"/>
      <c r="F1694" s="319"/>
      <c r="G1694" s="319"/>
      <c r="H1694" s="319"/>
      <c r="I1694" s="319"/>
      <c r="J1694" s="319"/>
      <c r="K1694" s="319"/>
      <c r="L1694" s="319"/>
      <c r="M1694" s="319"/>
      <c r="N1694" s="320"/>
      <c r="W1694" s="253"/>
    </row>
    <row r="1695" spans="1:23" ht="12.75" customHeight="1" x14ac:dyDescent="0.2">
      <c r="C1695" s="318"/>
      <c r="D1695" s="322"/>
      <c r="E1695" s="324"/>
      <c r="F1695" s="990" t="str">
        <f>Translations!$B$210</f>
        <v>Atsauce uz ārējām datnēm (attiecīgā gadījumā)</v>
      </c>
      <c r="G1695" s="990"/>
      <c r="H1695" s="990"/>
      <c r="I1695" s="990"/>
      <c r="J1695" s="990"/>
      <c r="K1695" s="900"/>
      <c r="L1695" s="900"/>
      <c r="M1695" s="900"/>
      <c r="N1695" s="900"/>
      <c r="W1695" s="255" t="b">
        <f>W1693</f>
        <v>0</v>
      </c>
    </row>
    <row r="1696" spans="1:23" ht="5.0999999999999996" customHeight="1" x14ac:dyDescent="0.2">
      <c r="C1696" s="318"/>
      <c r="D1696" s="319"/>
      <c r="E1696" s="549"/>
      <c r="F1696" s="549"/>
      <c r="G1696" s="549"/>
      <c r="H1696" s="549"/>
      <c r="I1696" s="549"/>
      <c r="J1696" s="549"/>
      <c r="K1696" s="549"/>
      <c r="L1696" s="549"/>
      <c r="M1696" s="549"/>
      <c r="N1696" s="550"/>
      <c r="R1696" s="254"/>
      <c r="V1696" s="254"/>
      <c r="W1696" s="253"/>
    </row>
    <row r="1697" spans="2:23" ht="12.75" customHeight="1" x14ac:dyDescent="0.2">
      <c r="C1697" s="318"/>
      <c r="D1697" s="322" t="s">
        <v>36</v>
      </c>
      <c r="E1697" s="980" t="str">
        <f>Translations!$B$366</f>
        <v>Vai ir relevantas no pulpu ražojošām apakšiekārtām importētas izmērāma siltuma plūsmas?</v>
      </c>
      <c r="F1697" s="980"/>
      <c r="G1697" s="980"/>
      <c r="H1697" s="980"/>
      <c r="I1697" s="980"/>
      <c r="J1697" s="980"/>
      <c r="K1697" s="980"/>
      <c r="L1697" s="980"/>
      <c r="M1697" s="986"/>
      <c r="N1697" s="986"/>
      <c r="R1697" s="254"/>
      <c r="V1697" s="254"/>
      <c r="W1697" s="255" t="b">
        <f>W1695</f>
        <v>0</v>
      </c>
    </row>
    <row r="1698" spans="2:23" ht="5.0999999999999996" customHeight="1" x14ac:dyDescent="0.2">
      <c r="C1698" s="318"/>
      <c r="D1698" s="319"/>
      <c r="E1698" s="549"/>
      <c r="F1698" s="549"/>
      <c r="G1698" s="549"/>
      <c r="H1698" s="549"/>
      <c r="I1698" s="549"/>
      <c r="J1698" s="549"/>
      <c r="K1698" s="549"/>
      <c r="L1698" s="549"/>
      <c r="M1698" s="549"/>
      <c r="N1698" s="550"/>
      <c r="R1698" s="254"/>
      <c r="V1698" s="254"/>
      <c r="W1698" s="253"/>
    </row>
    <row r="1699" spans="2:23" ht="12.75" customHeight="1" x14ac:dyDescent="0.2">
      <c r="C1699" s="318"/>
      <c r="D1699" s="319"/>
      <c r="E1699" s="319"/>
      <c r="F1699" s="978" t="str">
        <f>Translations!$B$257</f>
        <v>Izmantotās metodikas apraksts</v>
      </c>
      <c r="G1699" s="978"/>
      <c r="H1699" s="978"/>
      <c r="I1699" s="978"/>
      <c r="J1699" s="978"/>
      <c r="K1699" s="978"/>
      <c r="L1699" s="978"/>
      <c r="M1699" s="978"/>
      <c r="N1699" s="979"/>
      <c r="R1699" s="254"/>
      <c r="V1699" s="254"/>
      <c r="W1699" s="253"/>
    </row>
    <row r="1700" spans="2:23" ht="5.0999999999999996" customHeight="1" x14ac:dyDescent="0.2">
      <c r="C1700" s="318"/>
      <c r="D1700" s="319"/>
      <c r="E1700" s="549"/>
      <c r="F1700" s="549"/>
      <c r="G1700" s="549"/>
      <c r="H1700" s="549"/>
      <c r="I1700" s="549"/>
      <c r="J1700" s="549"/>
      <c r="K1700" s="549"/>
      <c r="L1700" s="549"/>
      <c r="M1700" s="549"/>
      <c r="N1700" s="550"/>
      <c r="R1700" s="254"/>
      <c r="V1700" s="254"/>
      <c r="W1700" s="253"/>
    </row>
    <row r="1701" spans="2:23" ht="12.75" customHeight="1" x14ac:dyDescent="0.2">
      <c r="C1701" s="318"/>
      <c r="D1701" s="322"/>
      <c r="E1701" s="324"/>
      <c r="F1701" s="987" t="str">
        <f>IF(I1538&lt;&gt;"",HYPERLINK("#" &amp; Q1701,EUConst_MsgDescription),"")</f>
        <v/>
      </c>
      <c r="G1701" s="961"/>
      <c r="H1701" s="961"/>
      <c r="I1701" s="961"/>
      <c r="J1701" s="961"/>
      <c r="K1701" s="961"/>
      <c r="L1701" s="961"/>
      <c r="M1701" s="961"/>
      <c r="N1701" s="962"/>
      <c r="P1701" s="22" t="s">
        <v>172</v>
      </c>
      <c r="Q1701" s="371" t="str">
        <f>"#"&amp;ADDRESS(ROW($C$10),COLUMN($C$10))</f>
        <v>#$C$10</v>
      </c>
      <c r="W1701" s="253"/>
    </row>
    <row r="1702" spans="2:23" ht="5.0999999999999996" customHeight="1" x14ac:dyDescent="0.2">
      <c r="C1702" s="318"/>
      <c r="D1702" s="322"/>
      <c r="E1702" s="325"/>
      <c r="F1702" s="988"/>
      <c r="G1702" s="988"/>
      <c r="H1702" s="988"/>
      <c r="I1702" s="988"/>
      <c r="J1702" s="988"/>
      <c r="K1702" s="988"/>
      <c r="L1702" s="988"/>
      <c r="M1702" s="988"/>
      <c r="N1702" s="989"/>
      <c r="W1702" s="253"/>
    </row>
    <row r="1703" spans="2:23" ht="50.1" customHeight="1" thickBot="1" x14ac:dyDescent="0.25">
      <c r="C1703" s="318"/>
      <c r="D1703" s="319"/>
      <c r="E1703" s="319"/>
      <c r="F1703" s="946"/>
      <c r="G1703" s="947"/>
      <c r="H1703" s="947"/>
      <c r="I1703" s="947"/>
      <c r="J1703" s="947"/>
      <c r="K1703" s="947"/>
      <c r="L1703" s="947"/>
      <c r="M1703" s="947"/>
      <c r="N1703" s="948"/>
      <c r="R1703" s="254"/>
      <c r="V1703" s="254"/>
      <c r="W1703" s="270" t="b">
        <f>OR(W1697,AND(M1697&lt;&gt;"",M1697=FALSE))</f>
        <v>0</v>
      </c>
    </row>
    <row r="1704" spans="2:23" ht="5.0999999999999996" customHeight="1" x14ac:dyDescent="0.2">
      <c r="C1704" s="318"/>
      <c r="D1704" s="322"/>
      <c r="E1704" s="319"/>
      <c r="F1704" s="319"/>
      <c r="G1704" s="319"/>
      <c r="H1704" s="319"/>
      <c r="I1704" s="319"/>
      <c r="J1704" s="319"/>
      <c r="K1704" s="319"/>
      <c r="L1704" s="319"/>
      <c r="M1704" s="319"/>
      <c r="N1704" s="320"/>
    </row>
    <row r="1705" spans="2:23" ht="5.0999999999999996" customHeight="1" x14ac:dyDescent="0.2">
      <c r="B1705" s="244"/>
      <c r="C1705" s="315"/>
      <c r="D1705" s="328"/>
      <c r="E1705" s="316"/>
      <c r="F1705" s="316"/>
      <c r="G1705" s="316"/>
      <c r="H1705" s="316"/>
      <c r="I1705" s="316"/>
      <c r="J1705" s="316"/>
      <c r="K1705" s="316"/>
      <c r="L1705" s="316"/>
      <c r="M1705" s="316"/>
      <c r="N1705" s="317"/>
    </row>
    <row r="1706" spans="2:23" ht="12.75" customHeight="1" x14ac:dyDescent="0.2">
      <c r="B1706" s="244"/>
      <c r="C1706" s="318"/>
      <c r="D1706" s="321" t="s">
        <v>323</v>
      </c>
      <c r="E1706" s="1017" t="str">
        <f>Translations!$B$367</f>
        <v>Šīs apakšiekārtas atlikumgāzu bilance</v>
      </c>
      <c r="F1706" s="1017"/>
      <c r="G1706" s="1017"/>
      <c r="H1706" s="1017"/>
      <c r="I1706" s="1017"/>
      <c r="J1706" s="1017"/>
      <c r="K1706" s="1017"/>
      <c r="L1706" s="1017"/>
      <c r="M1706" s="1017"/>
      <c r="N1706" s="1018"/>
    </row>
    <row r="1707" spans="2:23" ht="12.75" customHeight="1" x14ac:dyDescent="0.2">
      <c r="B1707" s="244"/>
      <c r="C1707" s="318"/>
      <c r="D1707" s="322" t="s">
        <v>32</v>
      </c>
      <c r="E1707" s="980" t="str">
        <f>Translations!$B$370</f>
        <v>Vai atlikumgāzes ir šai apakšiekārtai relevantas?</v>
      </c>
      <c r="F1707" s="980"/>
      <c r="G1707" s="980"/>
      <c r="H1707" s="980"/>
      <c r="I1707" s="980"/>
      <c r="J1707" s="980"/>
      <c r="K1707" s="980"/>
      <c r="L1707" s="980"/>
      <c r="M1707" s="986"/>
      <c r="N1707" s="986"/>
    </row>
    <row r="1708" spans="2:23" ht="12.75" customHeight="1" x14ac:dyDescent="0.2">
      <c r="B1708" s="244"/>
      <c r="C1708" s="318"/>
      <c r="D1708" s="322"/>
      <c r="E1708" s="319"/>
      <c r="F1708" s="319"/>
      <c r="G1708" s="319"/>
      <c r="H1708" s="319"/>
      <c r="I1708" s="319"/>
      <c r="J1708" s="921" t="str">
        <f>IF(I1538="","",IF(AND(M1707&lt;&gt;"",M1707=FALSE),HYPERLINK(Q1708,EUconst_MsgGoOn),""))</f>
        <v/>
      </c>
      <c r="K1708" s="922"/>
      <c r="L1708" s="922"/>
      <c r="M1708" s="922"/>
      <c r="N1708" s="923"/>
      <c r="P1708" s="22" t="s">
        <v>172</v>
      </c>
      <c r="Q1708" s="371" t="str">
        <f>"#JUMP_F"&amp;P1538+1</f>
        <v>#JUMP_F2</v>
      </c>
    </row>
    <row r="1709" spans="2:23" ht="5.0999999999999996" customHeight="1" x14ac:dyDescent="0.2">
      <c r="B1709" s="244"/>
      <c r="C1709" s="318"/>
      <c r="D1709" s="322"/>
      <c r="E1709" s="319"/>
      <c r="F1709" s="319"/>
      <c r="G1709" s="319"/>
      <c r="H1709" s="319"/>
      <c r="I1709" s="319"/>
      <c r="J1709" s="319"/>
      <c r="K1709" s="319"/>
      <c r="L1709" s="319"/>
      <c r="M1709" s="319"/>
      <c r="N1709" s="320"/>
    </row>
    <row r="1710" spans="2:23" ht="12.75" customHeight="1" x14ac:dyDescent="0.2">
      <c r="B1710" s="244"/>
      <c r="C1710" s="318"/>
      <c r="D1710" s="322" t="s">
        <v>33</v>
      </c>
      <c r="E1710" s="980" t="str">
        <f>Translations!$B$249</f>
        <v>Informācija par izmantoto metodiku</v>
      </c>
      <c r="F1710" s="980"/>
      <c r="G1710" s="980"/>
      <c r="H1710" s="980"/>
      <c r="I1710" s="980"/>
      <c r="J1710" s="980"/>
      <c r="K1710" s="980"/>
      <c r="L1710" s="980"/>
      <c r="M1710" s="980"/>
      <c r="N1710" s="981"/>
    </row>
    <row r="1711" spans="2:23" ht="25.5" customHeight="1" thickBot="1" x14ac:dyDescent="0.25">
      <c r="B1711" s="244"/>
      <c r="C1711" s="318"/>
      <c r="D1711" s="319"/>
      <c r="E1711" s="319"/>
      <c r="F1711" s="336"/>
      <c r="G1711" s="319"/>
      <c r="H1711" s="319"/>
      <c r="I1711" s="982" t="str">
        <f>Translations!$B$254</f>
        <v>Datu avots</v>
      </c>
      <c r="J1711" s="982"/>
      <c r="K1711" s="982" t="str">
        <f>Translations!$B$255</f>
        <v>Cits datu avots (attiecīgā gadījumā)</v>
      </c>
      <c r="L1711" s="982"/>
      <c r="M1711" s="982" t="str">
        <f>Translations!$B$255</f>
        <v>Cits datu avots (attiecīgā gadījumā)</v>
      </c>
      <c r="N1711" s="982"/>
      <c r="W1711" s="245" t="s">
        <v>165</v>
      </c>
    </row>
    <row r="1712" spans="2:23" ht="12.75" customHeight="1" x14ac:dyDescent="0.2">
      <c r="B1712" s="244"/>
      <c r="C1712" s="318"/>
      <c r="D1712" s="322"/>
      <c r="E1712" s="324" t="s">
        <v>302</v>
      </c>
      <c r="F1712" s="967" t="str">
        <f>Translations!$B$374</f>
        <v>Radušās atlikumgāzes</v>
      </c>
      <c r="G1712" s="967"/>
      <c r="H1712" s="968"/>
      <c r="I1712" s="958"/>
      <c r="J1712" s="959"/>
      <c r="K1712" s="953"/>
      <c r="L1712" s="957"/>
      <c r="M1712" s="953"/>
      <c r="N1712" s="954"/>
      <c r="W1712" s="251" t="b">
        <f>AND(M1707&lt;&gt;"",M1707=FALSE)</f>
        <v>0</v>
      </c>
    </row>
    <row r="1713" spans="2:23" ht="12.75" customHeight="1" x14ac:dyDescent="0.2">
      <c r="B1713" s="244"/>
      <c r="C1713" s="318"/>
      <c r="D1713" s="322"/>
      <c r="E1713" s="324" t="s">
        <v>303</v>
      </c>
      <c r="F1713" s="969" t="str">
        <f>Translations!$B$256</f>
        <v>Enerģētiskais saturs</v>
      </c>
      <c r="G1713" s="969"/>
      <c r="H1713" s="970"/>
      <c r="I1713" s="971"/>
      <c r="J1713" s="972"/>
      <c r="K1713" s="973"/>
      <c r="L1713" s="974"/>
      <c r="M1713" s="973"/>
      <c r="N1713" s="975"/>
      <c r="W1713" s="252" t="b">
        <f>W1712</f>
        <v>0</v>
      </c>
    </row>
    <row r="1714" spans="2:23" ht="12.75" customHeight="1" x14ac:dyDescent="0.2">
      <c r="B1714" s="244"/>
      <c r="C1714" s="318"/>
      <c r="D1714" s="322"/>
      <c r="E1714" s="324" t="s">
        <v>304</v>
      </c>
      <c r="F1714" s="976" t="str">
        <f>Translations!$B$375</f>
        <v>Emisijas faktors</v>
      </c>
      <c r="G1714" s="976"/>
      <c r="H1714" s="977"/>
      <c r="I1714" s="934"/>
      <c r="J1714" s="935"/>
      <c r="K1714" s="936"/>
      <c r="L1714" s="937"/>
      <c r="M1714" s="936"/>
      <c r="N1714" s="938"/>
      <c r="W1714" s="252" t="b">
        <f>W1713</f>
        <v>0</v>
      </c>
    </row>
    <row r="1715" spans="2:23" ht="12.75" customHeight="1" x14ac:dyDescent="0.2">
      <c r="B1715" s="244"/>
      <c r="C1715" s="318"/>
      <c r="D1715" s="322"/>
      <c r="E1715" s="324" t="s">
        <v>305</v>
      </c>
      <c r="F1715" s="967" t="str">
        <f>Translations!$B$376</f>
        <v>Patērētās atlikumgāzes</v>
      </c>
      <c r="G1715" s="967"/>
      <c r="H1715" s="968"/>
      <c r="I1715" s="958"/>
      <c r="J1715" s="959"/>
      <c r="K1715" s="953"/>
      <c r="L1715" s="957"/>
      <c r="M1715" s="953"/>
      <c r="N1715" s="954"/>
      <c r="W1715" s="252" t="b">
        <f t="shared" ref="W1715:W1726" si="7">W1714</f>
        <v>0</v>
      </c>
    </row>
    <row r="1716" spans="2:23" ht="12.75" customHeight="1" x14ac:dyDescent="0.2">
      <c r="B1716" s="244"/>
      <c r="C1716" s="318"/>
      <c r="D1716" s="322"/>
      <c r="E1716" s="324" t="s">
        <v>306</v>
      </c>
      <c r="F1716" s="969" t="str">
        <f>Translations!$B$256</f>
        <v>Enerģētiskais saturs</v>
      </c>
      <c r="G1716" s="969"/>
      <c r="H1716" s="970"/>
      <c r="I1716" s="971"/>
      <c r="J1716" s="972"/>
      <c r="K1716" s="973"/>
      <c r="L1716" s="974"/>
      <c r="M1716" s="973"/>
      <c r="N1716" s="975"/>
      <c r="W1716" s="252" t="b">
        <f t="shared" si="7"/>
        <v>0</v>
      </c>
    </row>
    <row r="1717" spans="2:23" ht="12.75" customHeight="1" x14ac:dyDescent="0.2">
      <c r="B1717" s="244"/>
      <c r="C1717" s="318"/>
      <c r="D1717" s="322"/>
      <c r="E1717" s="324" t="s">
        <v>307</v>
      </c>
      <c r="F1717" s="976" t="str">
        <f>Translations!$B$375</f>
        <v>Emisijas faktors</v>
      </c>
      <c r="G1717" s="976"/>
      <c r="H1717" s="977"/>
      <c r="I1717" s="934"/>
      <c r="J1717" s="935"/>
      <c r="K1717" s="936"/>
      <c r="L1717" s="937"/>
      <c r="M1717" s="936"/>
      <c r="N1717" s="938"/>
      <c r="W1717" s="252" t="b">
        <f t="shared" si="7"/>
        <v>0</v>
      </c>
    </row>
    <row r="1718" spans="2:23" ht="12.75" customHeight="1" x14ac:dyDescent="0.2">
      <c r="B1718" s="244"/>
      <c r="C1718" s="318"/>
      <c r="D1718" s="322"/>
      <c r="E1718" s="324" t="s">
        <v>308</v>
      </c>
      <c r="F1718" s="967" t="str">
        <f>Translations!$B$377</f>
        <v>Lāpā sadedzinātās atlikumgāzes (ne drošības apsvērumu dēļ)</v>
      </c>
      <c r="G1718" s="967"/>
      <c r="H1718" s="968"/>
      <c r="I1718" s="958"/>
      <c r="J1718" s="959"/>
      <c r="K1718" s="953"/>
      <c r="L1718" s="957"/>
      <c r="M1718" s="953"/>
      <c r="N1718" s="954"/>
      <c r="W1718" s="252" t="b">
        <f t="shared" si="7"/>
        <v>0</v>
      </c>
    </row>
    <row r="1719" spans="2:23" ht="12.75" customHeight="1" x14ac:dyDescent="0.2">
      <c r="B1719" s="244"/>
      <c r="C1719" s="318"/>
      <c r="D1719" s="322"/>
      <c r="E1719" s="324" t="s">
        <v>309</v>
      </c>
      <c r="F1719" s="969" t="str">
        <f>Translations!$B$256</f>
        <v>Enerģētiskais saturs</v>
      </c>
      <c r="G1719" s="969"/>
      <c r="H1719" s="970"/>
      <c r="I1719" s="971"/>
      <c r="J1719" s="972"/>
      <c r="K1719" s="973"/>
      <c r="L1719" s="974"/>
      <c r="M1719" s="973"/>
      <c r="N1719" s="975"/>
      <c r="W1719" s="252" t="b">
        <f t="shared" si="7"/>
        <v>0</v>
      </c>
    </row>
    <row r="1720" spans="2:23" ht="12.75" customHeight="1" x14ac:dyDescent="0.2">
      <c r="B1720" s="244"/>
      <c r="C1720" s="318"/>
      <c r="D1720" s="322"/>
      <c r="E1720" s="324" t="s">
        <v>310</v>
      </c>
      <c r="F1720" s="976" t="str">
        <f>Translations!$B$375</f>
        <v>Emisijas faktors</v>
      </c>
      <c r="G1720" s="976"/>
      <c r="H1720" s="977"/>
      <c r="I1720" s="934"/>
      <c r="J1720" s="935"/>
      <c r="K1720" s="936"/>
      <c r="L1720" s="937"/>
      <c r="M1720" s="936"/>
      <c r="N1720" s="938"/>
      <c r="W1720" s="252" t="b">
        <f t="shared" si="7"/>
        <v>0</v>
      </c>
    </row>
    <row r="1721" spans="2:23" ht="12.75" customHeight="1" x14ac:dyDescent="0.2">
      <c r="B1721" s="244"/>
      <c r="C1721" s="318"/>
      <c r="D1721" s="322"/>
      <c r="E1721" s="324" t="s">
        <v>311</v>
      </c>
      <c r="F1721" s="967" t="str">
        <f>Translations!$B$378</f>
        <v>Importētās atlikumgāzes</v>
      </c>
      <c r="G1721" s="967"/>
      <c r="H1721" s="968"/>
      <c r="I1721" s="958"/>
      <c r="J1721" s="959"/>
      <c r="K1721" s="953"/>
      <c r="L1721" s="957"/>
      <c r="M1721" s="953"/>
      <c r="N1721" s="954"/>
      <c r="W1721" s="252" t="b">
        <f t="shared" si="7"/>
        <v>0</v>
      </c>
    </row>
    <row r="1722" spans="2:23" ht="12.75" customHeight="1" x14ac:dyDescent="0.2">
      <c r="B1722" s="244"/>
      <c r="C1722" s="318"/>
      <c r="D1722" s="322"/>
      <c r="E1722" s="324" t="s">
        <v>312</v>
      </c>
      <c r="F1722" s="969" t="str">
        <f>Translations!$B$256</f>
        <v>Enerģētiskais saturs</v>
      </c>
      <c r="G1722" s="969"/>
      <c r="H1722" s="970"/>
      <c r="I1722" s="971"/>
      <c r="J1722" s="972"/>
      <c r="K1722" s="973"/>
      <c r="L1722" s="974"/>
      <c r="M1722" s="973"/>
      <c r="N1722" s="975"/>
      <c r="W1722" s="252" t="b">
        <f t="shared" si="7"/>
        <v>0</v>
      </c>
    </row>
    <row r="1723" spans="2:23" ht="12.75" customHeight="1" x14ac:dyDescent="0.2">
      <c r="B1723" s="244"/>
      <c r="C1723" s="318"/>
      <c r="D1723" s="322"/>
      <c r="E1723" s="324" t="s">
        <v>313</v>
      </c>
      <c r="F1723" s="976" t="str">
        <f>Translations!$B$375</f>
        <v>Emisijas faktors</v>
      </c>
      <c r="G1723" s="976"/>
      <c r="H1723" s="977"/>
      <c r="I1723" s="934"/>
      <c r="J1723" s="935"/>
      <c r="K1723" s="936"/>
      <c r="L1723" s="937"/>
      <c r="M1723" s="936"/>
      <c r="N1723" s="938"/>
      <c r="W1723" s="252" t="b">
        <f t="shared" si="7"/>
        <v>0</v>
      </c>
    </row>
    <row r="1724" spans="2:23" ht="12.75" customHeight="1" x14ac:dyDescent="0.2">
      <c r="B1724" s="244"/>
      <c r="C1724" s="318"/>
      <c r="D1724" s="322"/>
      <c r="E1724" s="324" t="s">
        <v>314</v>
      </c>
      <c r="F1724" s="967" t="str">
        <f>Translations!$B$379</f>
        <v>Eksportētās atlikumgāzes</v>
      </c>
      <c r="G1724" s="967"/>
      <c r="H1724" s="968"/>
      <c r="I1724" s="958"/>
      <c r="J1724" s="959"/>
      <c r="K1724" s="953"/>
      <c r="L1724" s="957"/>
      <c r="M1724" s="953"/>
      <c r="N1724" s="954"/>
      <c r="W1724" s="252" t="b">
        <f t="shared" si="7"/>
        <v>0</v>
      </c>
    </row>
    <row r="1725" spans="2:23" ht="12.75" customHeight="1" x14ac:dyDescent="0.2">
      <c r="B1725" s="244"/>
      <c r="C1725" s="318"/>
      <c r="D1725" s="322"/>
      <c r="E1725" s="324" t="s">
        <v>315</v>
      </c>
      <c r="F1725" s="969" t="str">
        <f>Translations!$B$256</f>
        <v>Enerģētiskais saturs</v>
      </c>
      <c r="G1725" s="969"/>
      <c r="H1725" s="970"/>
      <c r="I1725" s="971"/>
      <c r="J1725" s="972"/>
      <c r="K1725" s="973"/>
      <c r="L1725" s="974"/>
      <c r="M1725" s="973"/>
      <c r="N1725" s="975"/>
      <c r="W1725" s="252" t="b">
        <f t="shared" si="7"/>
        <v>0</v>
      </c>
    </row>
    <row r="1726" spans="2:23" ht="12.75" customHeight="1" x14ac:dyDescent="0.2">
      <c r="B1726" s="244"/>
      <c r="C1726" s="318"/>
      <c r="D1726" s="322"/>
      <c r="E1726" s="324" t="s">
        <v>316</v>
      </c>
      <c r="F1726" s="976" t="str">
        <f>Translations!$B$375</f>
        <v>Emisijas faktors</v>
      </c>
      <c r="G1726" s="976"/>
      <c r="H1726" s="977"/>
      <c r="I1726" s="934"/>
      <c r="J1726" s="935"/>
      <c r="K1726" s="936"/>
      <c r="L1726" s="937"/>
      <c r="M1726" s="936"/>
      <c r="N1726" s="938"/>
      <c r="W1726" s="252" t="b">
        <f t="shared" si="7"/>
        <v>0</v>
      </c>
    </row>
    <row r="1727" spans="2:23" ht="5.0999999999999996" customHeight="1" x14ac:dyDescent="0.2">
      <c r="B1727" s="244"/>
      <c r="C1727" s="318"/>
      <c r="D1727" s="322"/>
      <c r="E1727" s="319"/>
      <c r="F1727" s="319"/>
      <c r="G1727" s="319"/>
      <c r="H1727" s="319"/>
      <c r="I1727" s="319"/>
      <c r="J1727" s="319"/>
      <c r="K1727" s="319"/>
      <c r="L1727" s="319"/>
      <c r="M1727" s="319"/>
      <c r="N1727" s="320"/>
      <c r="W1727" s="267"/>
    </row>
    <row r="1728" spans="2:23" ht="12.75" customHeight="1" x14ac:dyDescent="0.2">
      <c r="B1728" s="244"/>
      <c r="C1728" s="318"/>
      <c r="D1728" s="322"/>
      <c r="E1728" s="324" t="s">
        <v>317</v>
      </c>
      <c r="F1728" s="978" t="str">
        <f>Translations!$B$257</f>
        <v>Izmantotās metodikas apraksts</v>
      </c>
      <c r="G1728" s="978"/>
      <c r="H1728" s="978"/>
      <c r="I1728" s="978"/>
      <c r="J1728" s="978"/>
      <c r="K1728" s="978"/>
      <c r="L1728" s="978"/>
      <c r="M1728" s="978"/>
      <c r="N1728" s="979"/>
      <c r="W1728" s="253"/>
    </row>
    <row r="1729" spans="1:26" ht="5.0999999999999996" customHeight="1" x14ac:dyDescent="0.2">
      <c r="C1729" s="318"/>
      <c r="D1729" s="319"/>
      <c r="E1729" s="323"/>
      <c r="F1729" s="333"/>
      <c r="G1729" s="334"/>
      <c r="H1729" s="334"/>
      <c r="I1729" s="334"/>
      <c r="J1729" s="334"/>
      <c r="K1729" s="334"/>
      <c r="L1729" s="334"/>
      <c r="M1729" s="334"/>
      <c r="N1729" s="335"/>
      <c r="W1729" s="253"/>
    </row>
    <row r="1730" spans="1:26" ht="12.75" customHeight="1" x14ac:dyDescent="0.2">
      <c r="C1730" s="318"/>
      <c r="D1730" s="322"/>
      <c r="E1730" s="324"/>
      <c r="F1730" s="987" t="str">
        <f>IF(I1538&lt;&gt;"",HYPERLINK("#" &amp; Q1730,EUConst_MsgDescription),"")</f>
        <v/>
      </c>
      <c r="G1730" s="961"/>
      <c r="H1730" s="961"/>
      <c r="I1730" s="961"/>
      <c r="J1730" s="961"/>
      <c r="K1730" s="961"/>
      <c r="L1730" s="961"/>
      <c r="M1730" s="961"/>
      <c r="N1730" s="962"/>
      <c r="P1730" s="22" t="s">
        <v>172</v>
      </c>
      <c r="Q1730" s="371" t="str">
        <f>"#"&amp;ADDRESS(ROW($C$10),COLUMN($C$10))</f>
        <v>#$C$10</v>
      </c>
      <c r="W1730" s="253"/>
    </row>
    <row r="1731" spans="1:26" ht="5.0999999999999996" customHeight="1" x14ac:dyDescent="0.2">
      <c r="C1731" s="318"/>
      <c r="D1731" s="322"/>
      <c r="E1731" s="325"/>
      <c r="F1731" s="988"/>
      <c r="G1731" s="988"/>
      <c r="H1731" s="988"/>
      <c r="I1731" s="988"/>
      <c r="J1731" s="988"/>
      <c r="K1731" s="988"/>
      <c r="L1731" s="988"/>
      <c r="M1731" s="988"/>
      <c r="N1731" s="989"/>
      <c r="W1731" s="253"/>
    </row>
    <row r="1732" spans="1:26" ht="50.1" customHeight="1" x14ac:dyDescent="0.2">
      <c r="C1732" s="318"/>
      <c r="D1732" s="325"/>
      <c r="E1732" s="325"/>
      <c r="F1732" s="946"/>
      <c r="G1732" s="947"/>
      <c r="H1732" s="947"/>
      <c r="I1732" s="947"/>
      <c r="J1732" s="947"/>
      <c r="K1732" s="947"/>
      <c r="L1732" s="947"/>
      <c r="M1732" s="947"/>
      <c r="N1732" s="948"/>
      <c r="W1732" s="252" t="b">
        <f>W1714</f>
        <v>0</v>
      </c>
    </row>
    <row r="1733" spans="1:26" ht="5.0999999999999996" customHeight="1" x14ac:dyDescent="0.2">
      <c r="C1733" s="318"/>
      <c r="D1733" s="322"/>
      <c r="E1733" s="319"/>
      <c r="F1733" s="319"/>
      <c r="G1733" s="319"/>
      <c r="H1733" s="319"/>
      <c r="I1733" s="319"/>
      <c r="J1733" s="319"/>
      <c r="K1733" s="319"/>
      <c r="L1733" s="319"/>
      <c r="M1733" s="319"/>
      <c r="N1733" s="320"/>
      <c r="W1733" s="252"/>
    </row>
    <row r="1734" spans="1:26" ht="12.75" customHeight="1" x14ac:dyDescent="0.2">
      <c r="C1734" s="318"/>
      <c r="D1734" s="322"/>
      <c r="E1734" s="324"/>
      <c r="F1734" s="990" t="str">
        <f>Translations!$B$210</f>
        <v>Atsauce uz ārējām datnēm (attiecīgā gadījumā)</v>
      </c>
      <c r="G1734" s="990"/>
      <c r="H1734" s="990"/>
      <c r="I1734" s="990"/>
      <c r="J1734" s="990"/>
      <c r="K1734" s="900"/>
      <c r="L1734" s="900"/>
      <c r="M1734" s="900"/>
      <c r="N1734" s="900"/>
      <c r="W1734" s="252" t="b">
        <f>W1732</f>
        <v>0</v>
      </c>
    </row>
    <row r="1735" spans="1:26" ht="5.0999999999999996" customHeight="1" x14ac:dyDescent="0.2">
      <c r="C1735" s="318"/>
      <c r="D1735" s="322"/>
      <c r="E1735" s="319"/>
      <c r="F1735" s="319"/>
      <c r="G1735" s="319"/>
      <c r="H1735" s="319"/>
      <c r="I1735" s="319"/>
      <c r="J1735" s="319"/>
      <c r="K1735" s="319"/>
      <c r="L1735" s="319"/>
      <c r="M1735" s="319"/>
      <c r="N1735" s="320"/>
      <c r="W1735" s="271"/>
    </row>
    <row r="1736" spans="1:26" ht="12.75" customHeight="1" x14ac:dyDescent="0.2">
      <c r="C1736" s="318"/>
      <c r="D1736" s="322" t="s">
        <v>34</v>
      </c>
      <c r="E1736" s="1006" t="str">
        <f>Translations!$B$258</f>
        <v>Vai ir ievērota hierarhiskā kārtība?</v>
      </c>
      <c r="F1736" s="1006"/>
      <c r="G1736" s="1006"/>
      <c r="H1736" s="1007"/>
      <c r="I1736" s="260"/>
      <c r="J1736" s="330" t="str">
        <f>Translations!$B$259</f>
        <v xml:space="preserve"> Ja nav, kāpēc nav?</v>
      </c>
      <c r="K1736" s="926"/>
      <c r="L1736" s="927"/>
      <c r="M1736" s="927"/>
      <c r="N1736" s="941"/>
      <c r="V1736" s="272" t="b">
        <f>W1734</f>
        <v>0</v>
      </c>
      <c r="W1736" s="258" t="b">
        <f>OR(W1732,AND(I1736&lt;&gt;"",I1736=TRUE))</f>
        <v>0</v>
      </c>
    </row>
    <row r="1737" spans="1:26" ht="5.0999999999999996" customHeight="1" x14ac:dyDescent="0.2">
      <c r="C1737" s="318"/>
      <c r="D1737" s="319"/>
      <c r="E1737" s="549"/>
      <c r="F1737" s="549"/>
      <c r="G1737" s="549"/>
      <c r="H1737" s="549"/>
      <c r="I1737" s="549"/>
      <c r="J1737" s="549"/>
      <c r="K1737" s="549"/>
      <c r="L1737" s="549"/>
      <c r="M1737" s="549"/>
      <c r="N1737" s="550"/>
      <c r="W1737" s="267"/>
    </row>
    <row r="1738" spans="1:26" ht="12.75" customHeight="1" x14ac:dyDescent="0.2">
      <c r="C1738" s="318"/>
      <c r="D1738" s="331"/>
      <c r="E1738" s="331"/>
      <c r="F1738" s="978" t="str">
        <f>Translations!$B$264</f>
        <v>Sīkākas ziņas par jebkādām atkāpēm no hierarhijas</v>
      </c>
      <c r="G1738" s="978"/>
      <c r="H1738" s="978"/>
      <c r="I1738" s="978"/>
      <c r="J1738" s="978"/>
      <c r="K1738" s="978"/>
      <c r="L1738" s="978"/>
      <c r="M1738" s="978"/>
      <c r="N1738" s="979"/>
      <c r="W1738" s="271"/>
    </row>
    <row r="1739" spans="1:26" ht="25.5" customHeight="1" thickBot="1" x14ac:dyDescent="0.25">
      <c r="C1739" s="318"/>
      <c r="D1739" s="331"/>
      <c r="E1739" s="331"/>
      <c r="F1739" s="946"/>
      <c r="G1739" s="947"/>
      <c r="H1739" s="947"/>
      <c r="I1739" s="947"/>
      <c r="J1739" s="947"/>
      <c r="K1739" s="947"/>
      <c r="L1739" s="947"/>
      <c r="M1739" s="947"/>
      <c r="N1739" s="948"/>
      <c r="W1739" s="273" t="b">
        <f>W1736</f>
        <v>0</v>
      </c>
    </row>
    <row r="1740" spans="1:26" s="20" customFormat="1" ht="12.75" x14ac:dyDescent="0.2">
      <c r="A1740" s="18"/>
      <c r="B1740" s="36"/>
      <c r="C1740" s="337"/>
      <c r="D1740" s="338"/>
      <c r="E1740" s="338"/>
      <c r="F1740" s="338"/>
      <c r="G1740" s="338"/>
      <c r="H1740" s="338"/>
      <c r="I1740" s="338"/>
      <c r="J1740" s="338"/>
      <c r="K1740" s="338"/>
      <c r="L1740" s="338"/>
      <c r="M1740" s="338"/>
      <c r="N1740" s="339"/>
      <c r="O1740" s="36"/>
      <c r="P1740" s="123" t="str">
        <f>IF(OR(P1538=1,AND(I1538&lt;&gt;"",COUNTIF(P$2153:$P3364,"PRINT")=0)),"PRINT","")</f>
        <v>PRINT</v>
      </c>
      <c r="Q1740" s="22" t="s">
        <v>252</v>
      </c>
      <c r="R1740" s="23"/>
      <c r="S1740" s="23"/>
      <c r="T1740" s="22"/>
      <c r="U1740" s="22"/>
      <c r="V1740" s="22"/>
      <c r="W1740" s="22"/>
    </row>
    <row r="1741" spans="1:26" s="20" customFormat="1" ht="15" thickBot="1" x14ac:dyDescent="0.25">
      <c r="A1741" s="18"/>
      <c r="B1741" s="36"/>
      <c r="C1741" s="36"/>
      <c r="D1741" s="36"/>
      <c r="E1741" s="36"/>
      <c r="F1741" s="36"/>
      <c r="G1741" s="36"/>
      <c r="H1741" s="36"/>
      <c r="I1741" s="36"/>
      <c r="J1741" s="36"/>
      <c r="K1741" s="36"/>
      <c r="L1741" s="36"/>
      <c r="M1741" s="36"/>
      <c r="N1741" s="36"/>
      <c r="O1741" s="36"/>
      <c r="P1741" s="22"/>
      <c r="Q1741" s="22"/>
      <c r="R1741" s="23"/>
      <c r="S1741" s="23"/>
      <c r="T1741" s="22"/>
      <c r="U1741" s="22"/>
      <c r="V1741" s="22"/>
      <c r="W1741" s="22"/>
      <c r="X1741" s="244"/>
      <c r="Y1741" s="244"/>
      <c r="Z1741" s="244"/>
    </row>
    <row r="1742" spans="1:26" s="20" customFormat="1" ht="12.75" customHeight="1" thickBot="1" x14ac:dyDescent="0.3">
      <c r="A1742" s="18"/>
      <c r="B1742" s="36"/>
      <c r="C1742" s="281"/>
      <c r="D1742" s="281"/>
      <c r="E1742" s="281"/>
      <c r="F1742" s="281"/>
      <c r="G1742" s="281"/>
      <c r="H1742" s="281"/>
      <c r="I1742" s="281"/>
      <c r="J1742" s="281"/>
      <c r="K1742" s="281"/>
      <c r="L1742" s="281"/>
      <c r="M1742" s="281"/>
      <c r="N1742" s="281"/>
      <c r="O1742" s="36"/>
      <c r="P1742" s="22"/>
      <c r="Q1742" s="22"/>
      <c r="R1742" s="23"/>
      <c r="S1742" s="23"/>
      <c r="T1742" s="22"/>
      <c r="U1742" s="22"/>
      <c r="V1742" s="22"/>
      <c r="W1742" s="22"/>
      <c r="X1742" s="244"/>
      <c r="Y1742" s="244"/>
      <c r="Z1742" s="244"/>
    </row>
    <row r="1743" spans="1:26" s="241" customFormat="1" ht="15" customHeight="1" thickBot="1" x14ac:dyDescent="0.25">
      <c r="A1743" s="240"/>
      <c r="B1743" s="168"/>
      <c r="C1743" s="239">
        <f>C1538+1</f>
        <v>9</v>
      </c>
      <c r="D1743" s="1008" t="str">
        <f>Translations!$B$295</f>
        <v>Apakšiekārta ar produkta līmeņatzīmi:</v>
      </c>
      <c r="E1743" s="1009"/>
      <c r="F1743" s="1009"/>
      <c r="G1743" s="1009"/>
      <c r="H1743" s="1009"/>
      <c r="I1743" s="1010" t="str">
        <f>IF(INDEX(CNTR_SubInstListIsProdBM,$C1743),INDEX(CNTR_SubInstListNames,$C1743),"")</f>
        <v/>
      </c>
      <c r="J1743" s="1011"/>
      <c r="K1743" s="1011"/>
      <c r="L1743" s="1011"/>
      <c r="M1743" s="1011"/>
      <c r="N1743" s="1012"/>
      <c r="O1743" s="36"/>
      <c r="P1743" s="373">
        <v>1</v>
      </c>
      <c r="Q1743" s="245"/>
      <c r="R1743" s="262"/>
      <c r="S1743" s="262"/>
      <c r="T1743" s="262"/>
      <c r="U1743" s="240"/>
      <c r="V1743" s="355" t="s">
        <v>318</v>
      </c>
      <c r="W1743" s="356" t="b">
        <f>AND(CNTR_ExistSubInstEntries,I1743="")</f>
        <v>0</v>
      </c>
    </row>
    <row r="1744" spans="1:26" ht="12.75" customHeight="1" thickBot="1" x14ac:dyDescent="0.25">
      <c r="C1744" s="236"/>
      <c r="D1744" s="237"/>
      <c r="E1744" s="1013" t="str">
        <f>Translations!$B$296</f>
        <v>Produkta līmeņatzīmes apakšiekārtas nosaukums parādās automātiski saskaņā ar lapā "C_InstallationDescription" ievadītajiem datiem.</v>
      </c>
      <c r="F1744" s="1014"/>
      <c r="G1744" s="1014"/>
      <c r="H1744" s="1014"/>
      <c r="I1744" s="1014"/>
      <c r="J1744" s="1014"/>
      <c r="K1744" s="1014"/>
      <c r="L1744" s="1014"/>
      <c r="M1744" s="1014"/>
      <c r="N1744" s="1015"/>
    </row>
    <row r="1745" spans="1:23" ht="5.0999999999999996" customHeight="1" x14ac:dyDescent="0.2">
      <c r="C1745" s="224"/>
      <c r="N1745" s="225"/>
    </row>
    <row r="1746" spans="1:23" ht="12.75" customHeight="1" x14ac:dyDescent="0.2">
      <c r="C1746" s="224"/>
      <c r="D1746" s="16" t="s">
        <v>26</v>
      </c>
      <c r="E1746" s="801" t="str">
        <f>Translations!$B$297</f>
        <v>Apakšiekārtas sistēmas robežas</v>
      </c>
      <c r="F1746" s="801"/>
      <c r="G1746" s="801"/>
      <c r="H1746" s="801"/>
      <c r="I1746" s="801"/>
      <c r="J1746" s="801"/>
      <c r="K1746" s="801"/>
      <c r="L1746" s="801"/>
      <c r="M1746" s="801"/>
      <c r="N1746" s="1016"/>
    </row>
    <row r="1747" spans="1:23" ht="5.0999999999999996" customHeight="1" x14ac:dyDescent="0.2">
      <c r="C1747" s="224"/>
      <c r="N1747" s="225"/>
    </row>
    <row r="1748" spans="1:23" ht="12.75" customHeight="1" x14ac:dyDescent="0.2">
      <c r="C1748" s="224"/>
      <c r="D1748" s="25" t="s">
        <v>32</v>
      </c>
      <c r="E1748" s="917" t="str">
        <f>Translations!$B$249</f>
        <v>Informācija par izmantoto metodiku</v>
      </c>
      <c r="F1748" s="917"/>
      <c r="G1748" s="917"/>
      <c r="H1748" s="917"/>
      <c r="I1748" s="917"/>
      <c r="J1748" s="917"/>
      <c r="K1748" s="917"/>
      <c r="L1748" s="917"/>
      <c r="M1748" s="917"/>
      <c r="N1748" s="1023"/>
    </row>
    <row r="1749" spans="1:23" s="309" customFormat="1" ht="5.0999999999999996" customHeight="1" x14ac:dyDescent="0.25">
      <c r="A1749" s="308"/>
      <c r="B1749" s="16"/>
      <c r="C1749" s="306"/>
      <c r="D1749" s="307"/>
      <c r="E1749" s="840"/>
      <c r="F1749" s="840"/>
      <c r="G1749" s="840"/>
      <c r="H1749" s="840"/>
      <c r="I1749" s="840"/>
      <c r="J1749" s="840"/>
      <c r="K1749" s="840"/>
      <c r="L1749" s="840"/>
      <c r="M1749" s="840"/>
      <c r="N1749" s="1044"/>
      <c r="O1749" s="36"/>
      <c r="P1749" s="308"/>
      <c r="Q1749" s="308"/>
      <c r="R1749" s="308"/>
      <c r="S1749" s="308"/>
      <c r="T1749" s="308"/>
      <c r="U1749" s="308"/>
      <c r="V1749" s="308"/>
      <c r="W1749" s="308"/>
    </row>
    <row r="1750" spans="1:23" ht="50.1" customHeight="1" x14ac:dyDescent="0.2">
      <c r="C1750" s="224"/>
      <c r="D1750" s="25"/>
      <c r="E1750" s="1027"/>
      <c r="F1750" s="1028"/>
      <c r="G1750" s="1028"/>
      <c r="H1750" s="1028"/>
      <c r="I1750" s="1028"/>
      <c r="J1750" s="1028"/>
      <c r="K1750" s="1028"/>
      <c r="L1750" s="1028"/>
      <c r="M1750" s="1028"/>
      <c r="N1750" s="1029"/>
    </row>
    <row r="1751" spans="1:23" ht="5.0999999999999996" customHeight="1" x14ac:dyDescent="0.2">
      <c r="C1751" s="224"/>
      <c r="D1751" s="25"/>
      <c r="N1751" s="225"/>
    </row>
    <row r="1752" spans="1:23" ht="12.75" customHeight="1" x14ac:dyDescent="0.2">
      <c r="C1752" s="224"/>
      <c r="D1752" s="25" t="s">
        <v>33</v>
      </c>
      <c r="E1752" s="1030" t="str">
        <f>Translations!$B$210</f>
        <v>Atsauce uz ārējām datnēm (attiecīgā gadījumā)</v>
      </c>
      <c r="F1752" s="1030"/>
      <c r="G1752" s="1030"/>
      <c r="H1752" s="1030"/>
      <c r="I1752" s="1030"/>
      <c r="J1752" s="1031"/>
      <c r="K1752" s="900"/>
      <c r="L1752" s="900"/>
      <c r="M1752" s="900"/>
      <c r="N1752" s="900"/>
    </row>
    <row r="1753" spans="1:23" ht="5.0999999999999996" customHeight="1" x14ac:dyDescent="0.2">
      <c r="C1753" s="224"/>
      <c r="D1753" s="25"/>
      <c r="N1753" s="225"/>
    </row>
    <row r="1754" spans="1:23" ht="12.75" customHeight="1" x14ac:dyDescent="0.2">
      <c r="C1754" s="224"/>
      <c r="D1754" s="25" t="s">
        <v>34</v>
      </c>
      <c r="E1754" s="1030" t="str">
        <f>Translations!$B$305</f>
        <v>Atsauce uz atsevišķu detalizētu plūsmas diagrammu (attiecīgā gadījumā)</v>
      </c>
      <c r="F1754" s="1030"/>
      <c r="G1754" s="1030"/>
      <c r="H1754" s="1030"/>
      <c r="I1754" s="1030"/>
      <c r="J1754" s="1031"/>
      <c r="K1754" s="900"/>
      <c r="L1754" s="900"/>
      <c r="M1754" s="900"/>
      <c r="N1754" s="900"/>
    </row>
    <row r="1755" spans="1:23" ht="5.0999999999999996" customHeight="1" x14ac:dyDescent="0.2">
      <c r="C1755" s="228"/>
      <c r="D1755" s="229"/>
      <c r="E1755" s="230"/>
      <c r="F1755" s="230"/>
      <c r="G1755" s="230"/>
      <c r="H1755" s="230"/>
      <c r="I1755" s="230"/>
      <c r="J1755" s="230"/>
      <c r="K1755" s="230"/>
      <c r="L1755" s="230"/>
      <c r="M1755" s="230"/>
      <c r="N1755" s="231"/>
    </row>
    <row r="1756" spans="1:23" ht="5.0999999999999996" customHeight="1" x14ac:dyDescent="0.2">
      <c r="C1756" s="224"/>
      <c r="D1756" s="25"/>
      <c r="N1756" s="225"/>
    </row>
    <row r="1757" spans="1:23" ht="12.75" customHeight="1" x14ac:dyDescent="0.2">
      <c r="C1757" s="224"/>
      <c r="D1757" s="16" t="s">
        <v>27</v>
      </c>
      <c r="E1757" s="801" t="str">
        <f>Translations!$B$307</f>
        <v>Ikgadējo ražošanas (= darbības) līmeņu noteikšanas metode</v>
      </c>
      <c r="F1757" s="801"/>
      <c r="G1757" s="801"/>
      <c r="H1757" s="801"/>
      <c r="I1757" s="801"/>
      <c r="J1757" s="801"/>
      <c r="K1757" s="801"/>
      <c r="L1757" s="801"/>
      <c r="M1757" s="801"/>
      <c r="N1757" s="1016"/>
    </row>
    <row r="1758" spans="1:23" ht="5.0999999999999996" customHeight="1" x14ac:dyDescent="0.2">
      <c r="C1758" s="224"/>
      <c r="D1758" s="16"/>
      <c r="E1758" s="25"/>
      <c r="F1758" s="25"/>
      <c r="G1758" s="25"/>
      <c r="H1758" s="25"/>
      <c r="I1758" s="25"/>
      <c r="J1758" s="25"/>
      <c r="K1758" s="25"/>
      <c r="L1758" s="25"/>
      <c r="M1758" s="25"/>
      <c r="N1758" s="530"/>
    </row>
    <row r="1759" spans="1:23" ht="12.75" customHeight="1" x14ac:dyDescent="0.2">
      <c r="C1759" s="224"/>
      <c r="D1759" s="25" t="s">
        <v>32</v>
      </c>
      <c r="E1759" s="917" t="str">
        <f>Translations!$B$249</f>
        <v>Informācija par izmantoto metodiku</v>
      </c>
      <c r="F1759" s="917"/>
      <c r="G1759" s="917"/>
      <c r="H1759" s="917"/>
      <c r="I1759" s="917"/>
      <c r="J1759" s="917"/>
      <c r="K1759" s="917"/>
      <c r="L1759" s="917"/>
      <c r="M1759" s="917"/>
      <c r="N1759" s="1023"/>
    </row>
    <row r="1760" spans="1:23" s="264" customFormat="1" ht="25.5" customHeight="1" x14ac:dyDescent="0.25">
      <c r="A1760" s="262"/>
      <c r="B1760" s="119"/>
      <c r="C1760" s="224"/>
      <c r="D1760" s="120"/>
      <c r="E1760" s="121"/>
      <c r="F1760" s="121"/>
      <c r="G1760" s="121"/>
      <c r="H1760" s="121"/>
      <c r="I1760" s="918" t="str">
        <f>Translations!$B$254</f>
        <v>Datu avots</v>
      </c>
      <c r="J1760" s="918"/>
      <c r="K1760" s="918" t="str">
        <f>Translations!$B$255</f>
        <v>Cits datu avots (attiecīgā gadījumā)</v>
      </c>
      <c r="L1760" s="918"/>
      <c r="M1760" s="918" t="str">
        <f>Translations!$B$255</f>
        <v>Cits datu avots (attiecīgā gadījumā)</v>
      </c>
      <c r="N1760" s="918"/>
      <c r="O1760" s="36"/>
      <c r="P1760" s="262"/>
      <c r="Q1760" s="262"/>
      <c r="R1760" s="262"/>
      <c r="S1760" s="262"/>
      <c r="T1760" s="262"/>
      <c r="U1760" s="262"/>
      <c r="V1760" s="262"/>
      <c r="W1760" s="262"/>
    </row>
    <row r="1761" spans="1:23" ht="12.75" customHeight="1" x14ac:dyDescent="0.2">
      <c r="C1761" s="224"/>
      <c r="D1761" s="25"/>
      <c r="E1761" s="118" t="s">
        <v>302</v>
      </c>
      <c r="F1761" s="924" t="str">
        <f>Translations!$B$310</f>
        <v>Produktu daudzumi</v>
      </c>
      <c r="G1761" s="924"/>
      <c r="H1761" s="925"/>
      <c r="I1761" s="926"/>
      <c r="J1761" s="927"/>
      <c r="K1761" s="928"/>
      <c r="L1761" s="929"/>
      <c r="M1761" s="928"/>
      <c r="N1761" s="945"/>
    </row>
    <row r="1762" spans="1:23" ht="5.0999999999999996" customHeight="1" x14ac:dyDescent="0.2">
      <c r="C1762" s="224"/>
      <c r="D1762" s="25"/>
      <c r="E1762" s="118"/>
      <c r="F1762" s="535"/>
      <c r="G1762" s="535"/>
      <c r="H1762" s="535"/>
      <c r="I1762" s="535"/>
      <c r="J1762" s="535"/>
      <c r="K1762" s="535"/>
      <c r="L1762" s="535"/>
      <c r="M1762" s="535"/>
      <c r="N1762" s="536"/>
    </row>
    <row r="1763" spans="1:23" ht="12.75" customHeight="1" x14ac:dyDescent="0.2">
      <c r="C1763" s="224"/>
      <c r="D1763" s="25"/>
      <c r="E1763" s="118" t="s">
        <v>303</v>
      </c>
      <c r="F1763" s="924" t="str">
        <f>Translations!$B$311</f>
        <v>Ikgadējie produktu daudzumi</v>
      </c>
      <c r="G1763" s="924"/>
      <c r="H1763" s="925"/>
      <c r="I1763" s="983"/>
      <c r="J1763" s="983"/>
      <c r="K1763" s="983"/>
      <c r="L1763" s="983"/>
      <c r="M1763" s="983"/>
      <c r="N1763" s="983"/>
    </row>
    <row r="1764" spans="1:23" ht="5.0999999999999996" customHeight="1" x14ac:dyDescent="0.2">
      <c r="C1764" s="224"/>
      <c r="D1764" s="25"/>
      <c r="N1764" s="225"/>
    </row>
    <row r="1765" spans="1:23" s="20" customFormat="1" ht="12.75" customHeight="1" x14ac:dyDescent="0.25">
      <c r="A1765" s="18"/>
      <c r="B1765" s="194"/>
      <c r="C1765" s="226"/>
      <c r="D1765" s="38"/>
      <c r="E1765" s="118" t="s">
        <v>304</v>
      </c>
      <c r="F1765" s="924" t="str">
        <f>Translations!$B$312</f>
        <v>Īpašas ziņošanas prasības:</v>
      </c>
      <c r="G1765" s="924"/>
      <c r="H1765" s="925"/>
      <c r="I1765" s="950" t="str">
        <f>IF(I1743="","",HYPERLINK(INDEX(EUconst_BMlistSpecialJumpTable,MATCH(I1743,EUconst_BMlistNames,0)),INDEX(EUconst_BMlistSpecialReporting,MATCH(I1743,EUconst_BMlistNames,0))))</f>
        <v/>
      </c>
      <c r="J1765" s="951"/>
      <c r="K1765" s="951"/>
      <c r="L1765" s="951"/>
      <c r="M1765" s="951"/>
      <c r="N1765" s="952"/>
      <c r="O1765" s="36"/>
      <c r="P1765" s="195" t="s">
        <v>291</v>
      </c>
      <c r="Q1765" s="196" t="str">
        <f>IF(I1743="","",IF(AND(INDEX(EUconst_BMlistSpecialJumpTable,MATCH(I1743,EUconst_BMlistNames,0))&lt;&gt;"",INDEX(EUconst_BMlistMainNumberOfBM,MATCH(I1743,EUconst_BMlistNames,0))&lt;&gt;47),TRUE,FALSE))</f>
        <v/>
      </c>
      <c r="R1765" s="23"/>
      <c r="S1765" s="23"/>
      <c r="T1765" s="22"/>
      <c r="U1765" s="22"/>
      <c r="V1765" s="22"/>
      <c r="W1765" s="22"/>
    </row>
    <row r="1766" spans="1:23" s="20" customFormat="1" ht="5.0999999999999996" customHeight="1" x14ac:dyDescent="0.25">
      <c r="A1766" s="18"/>
      <c r="B1766" s="194"/>
      <c r="C1766" s="226"/>
      <c r="D1766" s="36"/>
      <c r="F1766" s="839"/>
      <c r="G1766" s="839"/>
      <c r="H1766" s="839"/>
      <c r="I1766" s="839"/>
      <c r="J1766" s="839"/>
      <c r="K1766" s="839"/>
      <c r="L1766" s="839"/>
      <c r="M1766" s="839"/>
      <c r="N1766" s="1005"/>
      <c r="O1766" s="36"/>
      <c r="P1766" s="23"/>
      <c r="Q1766" s="22"/>
      <c r="R1766" s="23"/>
      <c r="S1766" s="23"/>
      <c r="T1766" s="22"/>
      <c r="U1766" s="22"/>
      <c r="V1766" s="22"/>
      <c r="W1766" s="22"/>
    </row>
    <row r="1767" spans="1:23" ht="12.75" customHeight="1" x14ac:dyDescent="0.2">
      <c r="C1767" s="224"/>
      <c r="D1767" s="25"/>
      <c r="E1767" s="118" t="s">
        <v>305</v>
      </c>
      <c r="F1767" s="714" t="str">
        <f>Translations!$B$257</f>
        <v>Izmantotās metodikas apraksts</v>
      </c>
      <c r="G1767" s="714"/>
      <c r="H1767" s="714"/>
      <c r="I1767" s="714"/>
      <c r="J1767" s="714"/>
      <c r="K1767" s="714"/>
      <c r="L1767" s="714"/>
      <c r="M1767" s="714"/>
      <c r="N1767" s="995"/>
    </row>
    <row r="1768" spans="1:23" ht="12.75" customHeight="1" x14ac:dyDescent="0.2">
      <c r="C1768" s="224"/>
      <c r="D1768" s="25"/>
      <c r="E1768" s="118"/>
      <c r="F1768" s="987" t="str">
        <f>IF(I1743&lt;&gt;"",HYPERLINK("#" &amp; Q1768,EUConst_MsgDescription),"")</f>
        <v/>
      </c>
      <c r="G1768" s="961"/>
      <c r="H1768" s="961"/>
      <c r="I1768" s="961"/>
      <c r="J1768" s="961"/>
      <c r="K1768" s="961"/>
      <c r="L1768" s="961"/>
      <c r="M1768" s="961"/>
      <c r="N1768" s="962"/>
      <c r="P1768" s="22" t="s">
        <v>172</v>
      </c>
      <c r="Q1768" s="371" t="str">
        <f>"#"&amp;ADDRESS(ROW($C$11),COLUMN($C$11))</f>
        <v>#$C$11</v>
      </c>
    </row>
    <row r="1769" spans="1:23" ht="5.0999999999999996" customHeight="1" x14ac:dyDescent="0.2">
      <c r="C1769" s="224"/>
      <c r="D1769" s="25"/>
      <c r="E1769" s="24"/>
      <c r="F1769" s="839"/>
      <c r="G1769" s="839"/>
      <c r="H1769" s="839"/>
      <c r="I1769" s="839"/>
      <c r="J1769" s="839"/>
      <c r="K1769" s="839"/>
      <c r="L1769" s="839"/>
      <c r="M1769" s="839"/>
      <c r="N1769" s="1005"/>
    </row>
    <row r="1770" spans="1:23" ht="50.1" customHeight="1" x14ac:dyDescent="0.2">
      <c r="C1770" s="224"/>
      <c r="D1770" s="24"/>
      <c r="E1770" s="265"/>
      <c r="F1770" s="926"/>
      <c r="G1770" s="927"/>
      <c r="H1770" s="927"/>
      <c r="I1770" s="927"/>
      <c r="J1770" s="927"/>
      <c r="K1770" s="927"/>
      <c r="L1770" s="927"/>
      <c r="M1770" s="927"/>
      <c r="N1770" s="941"/>
    </row>
    <row r="1771" spans="1:23" ht="5.0999999999999996" customHeight="1" thickBot="1" x14ac:dyDescent="0.25">
      <c r="C1771" s="224"/>
      <c r="N1771" s="225"/>
    </row>
    <row r="1772" spans="1:23" ht="12.75" customHeight="1" x14ac:dyDescent="0.2">
      <c r="C1772" s="224"/>
      <c r="D1772" s="25"/>
      <c r="E1772" s="118"/>
      <c r="F1772" s="949" t="str">
        <f>Translations!$B$210</f>
        <v>Atsauce uz ārējām datnēm (attiecīgā gadījumā)</v>
      </c>
      <c r="G1772" s="949"/>
      <c r="H1772" s="949"/>
      <c r="I1772" s="949"/>
      <c r="J1772" s="949"/>
      <c r="K1772" s="900"/>
      <c r="L1772" s="900"/>
      <c r="M1772" s="900"/>
      <c r="N1772" s="900"/>
      <c r="W1772" s="266" t="s">
        <v>165</v>
      </c>
    </row>
    <row r="1773" spans="1:23" ht="5.0999999999999996" customHeight="1" x14ac:dyDescent="0.2">
      <c r="C1773" s="224"/>
      <c r="D1773" s="25"/>
      <c r="N1773" s="225"/>
      <c r="W1773" s="253"/>
    </row>
    <row r="1774" spans="1:23" ht="12.75" customHeight="1" x14ac:dyDescent="0.2">
      <c r="C1774" s="224"/>
      <c r="D1774" s="25" t="s">
        <v>33</v>
      </c>
      <c r="E1774" s="939" t="str">
        <f>Translations!$B$258</f>
        <v>Vai ir ievērota hierarhiskā kārtība?</v>
      </c>
      <c r="F1774" s="939"/>
      <c r="G1774" s="939"/>
      <c r="H1774" s="940"/>
      <c r="I1774" s="260"/>
      <c r="J1774" s="256" t="str">
        <f>Translations!$B$259</f>
        <v xml:space="preserve"> Ja nav, kāpēc nav?</v>
      </c>
      <c r="K1774" s="926"/>
      <c r="L1774" s="927"/>
      <c r="M1774" s="927"/>
      <c r="N1774" s="941"/>
      <c r="W1774" s="258" t="b">
        <f>AND(I1774&lt;&gt;"",I1774=TRUE)</f>
        <v>0</v>
      </c>
    </row>
    <row r="1775" spans="1:23" ht="5.0999999999999996" customHeight="1" x14ac:dyDescent="0.2">
      <c r="C1775" s="224"/>
      <c r="E1775" s="432"/>
      <c r="F1775" s="432"/>
      <c r="G1775" s="432"/>
      <c r="H1775" s="432"/>
      <c r="I1775" s="432"/>
      <c r="J1775" s="432"/>
      <c r="K1775" s="432"/>
      <c r="L1775" s="432"/>
      <c r="M1775" s="432"/>
      <c r="N1775" s="552"/>
      <c r="W1775" s="253"/>
    </row>
    <row r="1776" spans="1:23" ht="12.75" customHeight="1" x14ac:dyDescent="0.2">
      <c r="C1776" s="224"/>
      <c r="D1776" s="25"/>
      <c r="E1776" s="25"/>
      <c r="F1776" s="714" t="str">
        <f>Translations!$B$264</f>
        <v>Sīkākas ziņas par jebkādām atkāpēm no hierarhijas</v>
      </c>
      <c r="G1776" s="714"/>
      <c r="H1776" s="714"/>
      <c r="I1776" s="714"/>
      <c r="J1776" s="714"/>
      <c r="K1776" s="714"/>
      <c r="L1776" s="714"/>
      <c r="M1776" s="714"/>
      <c r="N1776" s="995"/>
      <c r="W1776" s="253"/>
    </row>
    <row r="1777" spans="1:23" ht="25.5" customHeight="1" thickBot="1" x14ac:dyDescent="0.25">
      <c r="C1777" s="224"/>
      <c r="E1777" s="25"/>
      <c r="F1777" s="1037"/>
      <c r="G1777" s="1038"/>
      <c r="H1777" s="1038"/>
      <c r="I1777" s="1038"/>
      <c r="J1777" s="1038"/>
      <c r="K1777" s="1038"/>
      <c r="L1777" s="1038"/>
      <c r="M1777" s="1038"/>
      <c r="N1777" s="1039"/>
      <c r="W1777" s="268" t="b">
        <f>W1774</f>
        <v>0</v>
      </c>
    </row>
    <row r="1778" spans="1:23" ht="5.0999999999999996" customHeight="1" x14ac:dyDescent="0.2">
      <c r="C1778" s="224"/>
      <c r="D1778" s="25"/>
      <c r="N1778" s="225"/>
    </row>
    <row r="1779" spans="1:23" ht="12.75" customHeight="1" x14ac:dyDescent="0.2">
      <c r="C1779" s="224"/>
      <c r="D1779" s="25" t="s">
        <v>34</v>
      </c>
      <c r="E1779" s="1040" t="str">
        <f>Translations!$B$828</f>
        <v>Apraksts, ar kādu metodi tiek sekots līdzi saražotajiem produktiem un precēm</v>
      </c>
      <c r="F1779" s="1040"/>
      <c r="G1779" s="1040"/>
      <c r="H1779" s="1040"/>
      <c r="I1779" s="1040"/>
      <c r="J1779" s="1040"/>
      <c r="K1779" s="1040"/>
      <c r="L1779" s="1040"/>
      <c r="M1779" s="1040"/>
      <c r="N1779" s="1041"/>
    </row>
    <row r="1780" spans="1:23" ht="5.0999999999999996" customHeight="1" x14ac:dyDescent="0.2">
      <c r="C1780" s="224"/>
      <c r="E1780" s="768"/>
      <c r="F1780" s="769"/>
      <c r="G1780" s="769"/>
      <c r="H1780" s="769"/>
      <c r="I1780" s="769"/>
      <c r="J1780" s="769"/>
      <c r="K1780" s="769"/>
      <c r="L1780" s="769"/>
      <c r="M1780" s="769"/>
      <c r="N1780" s="1042"/>
    </row>
    <row r="1781" spans="1:23" ht="50.1" customHeight="1" x14ac:dyDescent="0.2">
      <c r="C1781" s="224"/>
      <c r="D1781" s="25"/>
      <c r="E1781" s="265"/>
      <c r="F1781" s="926"/>
      <c r="G1781" s="927"/>
      <c r="H1781" s="927"/>
      <c r="I1781" s="927"/>
      <c r="J1781" s="927"/>
      <c r="K1781" s="927"/>
      <c r="L1781" s="927"/>
      <c r="M1781" s="927"/>
      <c r="N1781" s="941"/>
    </row>
    <row r="1782" spans="1:23" ht="5.0999999999999996" customHeight="1" x14ac:dyDescent="0.2">
      <c r="C1782" s="224"/>
      <c r="N1782" s="225"/>
    </row>
    <row r="1783" spans="1:23" ht="5.0999999999999996" customHeight="1" x14ac:dyDescent="0.2">
      <c r="C1783" s="232"/>
      <c r="D1783" s="235"/>
      <c r="E1783" s="233"/>
      <c r="F1783" s="233"/>
      <c r="G1783" s="233"/>
      <c r="H1783" s="233"/>
      <c r="I1783" s="233"/>
      <c r="J1783" s="233"/>
      <c r="K1783" s="233"/>
      <c r="L1783" s="233"/>
      <c r="M1783" s="233"/>
      <c r="N1783" s="234"/>
    </row>
    <row r="1784" spans="1:23" s="20" customFormat="1" ht="14.25" customHeight="1" x14ac:dyDescent="0.2">
      <c r="A1784" s="18"/>
      <c r="B1784" s="36"/>
      <c r="C1784" s="224"/>
      <c r="D1784" s="16" t="s">
        <v>28</v>
      </c>
      <c r="E1784" s="838" t="str">
        <f>Translations!$B$322</f>
        <v>Relevantais elektroenerģijas patēriņš</v>
      </c>
      <c r="F1784" s="838"/>
      <c r="G1784" s="838"/>
      <c r="H1784" s="838"/>
      <c r="I1784" s="838"/>
      <c r="J1784" s="838"/>
      <c r="K1784" s="838"/>
      <c r="L1784" s="838"/>
      <c r="M1784" s="838"/>
      <c r="N1784" s="1043"/>
      <c r="O1784" s="36"/>
      <c r="P1784" s="22" t="s">
        <v>172</v>
      </c>
      <c r="Q1784" s="371" t="str">
        <f>"#"&amp;ADDRESS(ROW(D1869),COLUMN(D1869))</f>
        <v>#$D$1869</v>
      </c>
      <c r="R1784" s="23"/>
      <c r="S1784" s="23"/>
      <c r="T1784" s="18"/>
      <c r="U1784" s="18"/>
      <c r="V1784" s="245"/>
      <c r="W1784" s="245"/>
    </row>
    <row r="1785" spans="1:23" ht="12.75" customHeight="1" thickBot="1" x14ac:dyDescent="0.25">
      <c r="C1785" s="224"/>
      <c r="D1785" s="25" t="s">
        <v>32</v>
      </c>
      <c r="E1785" s="917" t="str">
        <f>Translations!$B$249</f>
        <v>Informācija par izmantoto metodiku</v>
      </c>
      <c r="F1785" s="917"/>
      <c r="G1785" s="917"/>
      <c r="H1785" s="917"/>
      <c r="I1785" s="917"/>
      <c r="J1785" s="917"/>
      <c r="K1785" s="917"/>
      <c r="L1785" s="917"/>
      <c r="M1785" s="917"/>
      <c r="N1785" s="1023"/>
      <c r="T1785" s="18"/>
    </row>
    <row r="1786" spans="1:23" ht="25.5" customHeight="1" thickBot="1" x14ac:dyDescent="0.25">
      <c r="B1786" s="244"/>
      <c r="C1786" s="224"/>
      <c r="E1786" s="25"/>
      <c r="I1786" s="918" t="str">
        <f>Translations!$B$254</f>
        <v>Datu avots</v>
      </c>
      <c r="J1786" s="918"/>
      <c r="K1786" s="918" t="str">
        <f>Translations!$B$255</f>
        <v>Cits datu avots (attiecīgā gadījumā)</v>
      </c>
      <c r="L1786" s="918"/>
      <c r="M1786" s="918" t="str">
        <f>Translations!$B$255</f>
        <v>Cits datu avots (attiecīgā gadījumā)</v>
      </c>
      <c r="N1786" s="918"/>
      <c r="S1786" s="266" t="s">
        <v>1145</v>
      </c>
      <c r="W1786" s="266" t="s">
        <v>165</v>
      </c>
    </row>
    <row r="1787" spans="1:23" ht="12.75" customHeight="1" x14ac:dyDescent="0.2">
      <c r="B1787" s="244"/>
      <c r="C1787" s="224"/>
      <c r="E1787" s="25" t="s">
        <v>302</v>
      </c>
      <c r="F1787" s="924" t="str">
        <f>Translations!$B$322</f>
        <v>Relevantais elektroenerģijas patēriņš</v>
      </c>
      <c r="G1787" s="924"/>
      <c r="H1787" s="925"/>
      <c r="I1787" s="983"/>
      <c r="J1787" s="983"/>
      <c r="K1787" s="965"/>
      <c r="L1787" s="965"/>
      <c r="M1787" s="965"/>
      <c r="N1787" s="965"/>
      <c r="S1787" s="252" t="b">
        <f>IF(I1743&lt;&gt;"",IF(INDEX(EUconst_BMlistElExchangability,MATCH(I1743,EUconst_BMlistNames,0))=TRUE,FALSE,TRUE),FALSE)</f>
        <v>0</v>
      </c>
      <c r="W1787" s="487"/>
    </row>
    <row r="1788" spans="1:23" ht="5.0999999999999996" customHeight="1" x14ac:dyDescent="0.2">
      <c r="B1788" s="244"/>
      <c r="C1788" s="224"/>
      <c r="D1788" s="25"/>
      <c r="N1788" s="225"/>
      <c r="S1788" s="253"/>
      <c r="W1788" s="253"/>
    </row>
    <row r="1789" spans="1:23" ht="12.75" customHeight="1" x14ac:dyDescent="0.2">
      <c r="B1789" s="244"/>
      <c r="C1789" s="224"/>
      <c r="D1789" s="25"/>
      <c r="E1789" s="118" t="s">
        <v>303</v>
      </c>
      <c r="F1789" s="714" t="str">
        <f>Translations!$B$257</f>
        <v>Izmantotās metodikas apraksts</v>
      </c>
      <c r="G1789" s="714"/>
      <c r="H1789" s="714"/>
      <c r="I1789" s="714"/>
      <c r="J1789" s="714"/>
      <c r="K1789" s="714"/>
      <c r="L1789" s="714"/>
      <c r="M1789" s="714"/>
      <c r="N1789" s="995"/>
      <c r="S1789" s="253"/>
      <c r="W1789" s="253"/>
    </row>
    <row r="1790" spans="1:23" ht="5.0999999999999996" customHeight="1" x14ac:dyDescent="0.2">
      <c r="B1790" s="244"/>
      <c r="C1790" s="224"/>
      <c r="E1790" s="37"/>
      <c r="F1790" s="531"/>
      <c r="G1790" s="533"/>
      <c r="H1790" s="533"/>
      <c r="I1790" s="533"/>
      <c r="J1790" s="533"/>
      <c r="K1790" s="533"/>
      <c r="L1790" s="533"/>
      <c r="M1790" s="533"/>
      <c r="N1790" s="546"/>
      <c r="S1790" s="253"/>
      <c r="W1790" s="253"/>
    </row>
    <row r="1791" spans="1:23" ht="12.75" customHeight="1" x14ac:dyDescent="0.2">
      <c r="B1791" s="244"/>
      <c r="C1791" s="224"/>
      <c r="D1791" s="25"/>
      <c r="E1791" s="118"/>
      <c r="F1791" s="987" t="str">
        <f>IF(AND(I1743&lt;&gt;"",J1784=""),HYPERLINK("#" &amp; Q1791,EUConst_MsgDescription),"")</f>
        <v/>
      </c>
      <c r="G1791" s="961"/>
      <c r="H1791" s="961"/>
      <c r="I1791" s="961"/>
      <c r="J1791" s="961"/>
      <c r="K1791" s="961"/>
      <c r="L1791" s="961"/>
      <c r="M1791" s="961"/>
      <c r="N1791" s="962"/>
      <c r="P1791" s="22" t="s">
        <v>172</v>
      </c>
      <c r="Q1791" s="371" t="str">
        <f>"#"&amp;ADDRESS(ROW($C$10),COLUMN($C$10))</f>
        <v>#$C$10</v>
      </c>
      <c r="S1791" s="253"/>
      <c r="W1791" s="253"/>
    </row>
    <row r="1792" spans="1:23" ht="5.0999999999999996" customHeight="1" x14ac:dyDescent="0.2">
      <c r="B1792" s="244"/>
      <c r="C1792" s="224"/>
      <c r="D1792" s="25"/>
      <c r="E1792" s="24"/>
      <c r="F1792" s="996"/>
      <c r="G1792" s="996"/>
      <c r="H1792" s="996"/>
      <c r="I1792" s="996"/>
      <c r="J1792" s="996"/>
      <c r="K1792" s="996"/>
      <c r="L1792" s="996"/>
      <c r="M1792" s="996"/>
      <c r="N1792" s="997"/>
      <c r="S1792" s="253"/>
      <c r="W1792" s="253"/>
    </row>
    <row r="1793" spans="2:23" ht="50.1" customHeight="1" x14ac:dyDescent="0.2">
      <c r="B1793" s="244"/>
      <c r="C1793" s="224"/>
      <c r="D1793" s="24"/>
      <c r="E1793" s="265"/>
      <c r="F1793" s="998"/>
      <c r="G1793" s="999"/>
      <c r="H1793" s="999"/>
      <c r="I1793" s="999"/>
      <c r="J1793" s="999"/>
      <c r="K1793" s="999"/>
      <c r="L1793" s="999"/>
      <c r="M1793" s="999"/>
      <c r="N1793" s="1000"/>
      <c r="S1793" s="252" t="b">
        <f>S1787</f>
        <v>0</v>
      </c>
      <c r="W1793" s="252"/>
    </row>
    <row r="1794" spans="2:23" ht="5.0999999999999996" customHeight="1" x14ac:dyDescent="0.2">
      <c r="B1794" s="244"/>
      <c r="C1794" s="224"/>
      <c r="D1794" s="25"/>
      <c r="N1794" s="225"/>
      <c r="S1794" s="253"/>
      <c r="W1794" s="253"/>
    </row>
    <row r="1795" spans="2:23" ht="12.75" customHeight="1" x14ac:dyDescent="0.2">
      <c r="B1795" s="244"/>
      <c r="C1795" s="224"/>
      <c r="D1795" s="25"/>
      <c r="E1795" s="118"/>
      <c r="F1795" s="949" t="str">
        <f>Translations!$B$210</f>
        <v>Atsauce uz ārējām datnēm (attiecīgā gadījumā)</v>
      </c>
      <c r="G1795" s="949"/>
      <c r="H1795" s="949"/>
      <c r="I1795" s="949"/>
      <c r="J1795" s="949"/>
      <c r="K1795" s="900"/>
      <c r="L1795" s="900"/>
      <c r="M1795" s="900"/>
      <c r="N1795" s="900"/>
      <c r="S1795" s="253"/>
      <c r="W1795" s="252"/>
    </row>
    <row r="1796" spans="2:23" ht="5.0999999999999996" customHeight="1" x14ac:dyDescent="0.2">
      <c r="B1796" s="244"/>
      <c r="C1796" s="224"/>
      <c r="D1796" s="25"/>
      <c r="N1796" s="225"/>
      <c r="S1796" s="253"/>
      <c r="W1796" s="253"/>
    </row>
    <row r="1797" spans="2:23" ht="12.75" customHeight="1" x14ac:dyDescent="0.2">
      <c r="B1797" s="244"/>
      <c r="C1797" s="224"/>
      <c r="D1797" s="25" t="s">
        <v>33</v>
      </c>
      <c r="E1797" s="939" t="str">
        <f>Translations!$B$258</f>
        <v>Vai ir ievērota hierarhiskā kārtība?</v>
      </c>
      <c r="F1797" s="939"/>
      <c r="G1797" s="939"/>
      <c r="H1797" s="940"/>
      <c r="I1797" s="260"/>
      <c r="J1797" s="256" t="str">
        <f>Translations!$B$259</f>
        <v xml:space="preserve"> Ja nav, kāpēc nav?</v>
      </c>
      <c r="K1797" s="926"/>
      <c r="L1797" s="927"/>
      <c r="M1797" s="927"/>
      <c r="N1797" s="941"/>
      <c r="S1797" s="252" t="b">
        <f>S1793</f>
        <v>0</v>
      </c>
      <c r="W1797" s="258" t="b">
        <f>OR(W1795,AND(I1797&lt;&gt;"",I1797=TRUE))</f>
        <v>0</v>
      </c>
    </row>
    <row r="1798" spans="2:23" ht="12.75" customHeight="1" x14ac:dyDescent="0.2">
      <c r="B1798" s="244"/>
      <c r="C1798" s="224"/>
      <c r="D1798" s="25"/>
      <c r="E1798" s="37" t="s">
        <v>139</v>
      </c>
      <c r="F1798" s="913" t="str">
        <f>Translations!$B$263</f>
        <v>Pārmērīgas izmaksas: labāku datu avotu izmantošana radītu pārmērīgas izmaksas.</v>
      </c>
      <c r="G1798" s="916"/>
      <c r="H1798" s="916"/>
      <c r="I1798" s="916"/>
      <c r="J1798" s="916"/>
      <c r="K1798" s="916"/>
      <c r="L1798" s="916"/>
      <c r="M1798" s="916"/>
      <c r="N1798" s="1001"/>
      <c r="S1798" s="253"/>
      <c r="W1798" s="253"/>
    </row>
    <row r="1799" spans="2:23" ht="5.0999999999999996" customHeight="1" x14ac:dyDescent="0.2">
      <c r="B1799" s="244"/>
      <c r="C1799" s="224"/>
      <c r="E1799" s="432"/>
      <c r="F1799" s="432"/>
      <c r="G1799" s="432"/>
      <c r="H1799" s="432"/>
      <c r="I1799" s="432"/>
      <c r="J1799" s="432"/>
      <c r="K1799" s="432"/>
      <c r="L1799" s="432"/>
      <c r="M1799" s="432"/>
      <c r="N1799" s="552"/>
      <c r="S1799" s="253"/>
      <c r="W1799" s="253"/>
    </row>
    <row r="1800" spans="2:23" ht="12.75" customHeight="1" x14ac:dyDescent="0.2">
      <c r="B1800" s="244"/>
      <c r="C1800" s="224"/>
      <c r="D1800" s="25"/>
      <c r="E1800" s="25"/>
      <c r="F1800" s="714" t="str">
        <f>Translations!$B$264</f>
        <v>Sīkākas ziņas par jebkādām atkāpēm no hierarhijas</v>
      </c>
      <c r="G1800" s="714"/>
      <c r="H1800" s="714"/>
      <c r="I1800" s="714"/>
      <c r="J1800" s="714"/>
      <c r="K1800" s="714"/>
      <c r="L1800" s="714"/>
      <c r="M1800" s="714"/>
      <c r="N1800" s="995"/>
      <c r="S1800" s="253"/>
      <c r="W1800" s="253"/>
    </row>
    <row r="1801" spans="2:23" ht="25.5" customHeight="1" thickBot="1" x14ac:dyDescent="0.25">
      <c r="B1801" s="244"/>
      <c r="C1801" s="224"/>
      <c r="E1801" s="25"/>
      <c r="F1801" s="946"/>
      <c r="G1801" s="947"/>
      <c r="H1801" s="947"/>
      <c r="I1801" s="947"/>
      <c r="J1801" s="947"/>
      <c r="K1801" s="947"/>
      <c r="L1801" s="947"/>
      <c r="M1801" s="947"/>
      <c r="N1801" s="948"/>
      <c r="S1801" s="273" t="b">
        <f>S1797</f>
        <v>0</v>
      </c>
      <c r="W1801" s="268" t="b">
        <f>W1797</f>
        <v>0</v>
      </c>
    </row>
    <row r="1802" spans="2:23" ht="5.0999999999999996" customHeight="1" x14ac:dyDescent="0.2">
      <c r="B1802" s="244"/>
      <c r="C1802" s="224"/>
      <c r="N1802" s="225"/>
    </row>
    <row r="1803" spans="2:23" ht="5.0999999999999996" customHeight="1" x14ac:dyDescent="0.2">
      <c r="B1803" s="244"/>
      <c r="C1803" s="232"/>
      <c r="D1803" s="235"/>
      <c r="E1803" s="233"/>
      <c r="F1803" s="233"/>
      <c r="G1803" s="233"/>
      <c r="H1803" s="233"/>
      <c r="I1803" s="233"/>
      <c r="J1803" s="233"/>
      <c r="K1803" s="233"/>
      <c r="L1803" s="233"/>
      <c r="M1803" s="233"/>
      <c r="N1803" s="234"/>
    </row>
    <row r="1804" spans="2:23" ht="12.75" customHeight="1" x14ac:dyDescent="0.2">
      <c r="B1804" s="244"/>
      <c r="C1804" s="344"/>
      <c r="D1804" s="34" t="s">
        <v>29</v>
      </c>
      <c r="E1804" s="1002" t="str">
        <f>Translations!$B$324</f>
        <v>Vai ir relevantas no ETS neaptvertām iekārtām vai vienībām importētas izmērāma siltuma plūsmas?</v>
      </c>
      <c r="F1804" s="1002"/>
      <c r="G1804" s="1002"/>
      <c r="H1804" s="1002"/>
      <c r="I1804" s="1002"/>
      <c r="J1804" s="1002"/>
      <c r="K1804" s="1002"/>
      <c r="L1804" s="1002"/>
      <c r="M1804" s="986"/>
      <c r="N1804" s="986"/>
      <c r="R1804" s="254"/>
    </row>
    <row r="1805" spans="2:23" ht="5.0999999999999996" customHeight="1" x14ac:dyDescent="0.2">
      <c r="B1805" s="244"/>
      <c r="C1805" s="344"/>
      <c r="D1805" s="20"/>
      <c r="E1805" s="547"/>
      <c r="F1805" s="547"/>
      <c r="G1805" s="547"/>
      <c r="H1805" s="547"/>
      <c r="I1805" s="547"/>
      <c r="J1805" s="547"/>
      <c r="K1805" s="547"/>
      <c r="L1805" s="547"/>
      <c r="M1805" s="547"/>
      <c r="N1805" s="558"/>
      <c r="R1805" s="254"/>
    </row>
    <row r="1806" spans="2:23" ht="12.75" customHeight="1" x14ac:dyDescent="0.2">
      <c r="B1806" s="244"/>
      <c r="C1806" s="344"/>
      <c r="D1806" s="20"/>
      <c r="E1806" s="20"/>
      <c r="F1806" s="1003" t="str">
        <f>Translations!$B$257</f>
        <v>Izmantotās metodikas apraksts</v>
      </c>
      <c r="G1806" s="1003"/>
      <c r="H1806" s="1003"/>
      <c r="I1806" s="1003"/>
      <c r="J1806" s="1003"/>
      <c r="K1806" s="1003"/>
      <c r="L1806" s="1003"/>
      <c r="M1806" s="1003"/>
      <c r="N1806" s="1004"/>
      <c r="R1806" s="254"/>
    </row>
    <row r="1807" spans="2:23" ht="5.0999999999999996" customHeight="1" thickBot="1" x14ac:dyDescent="0.25">
      <c r="B1807" s="244"/>
      <c r="C1807" s="344"/>
      <c r="D1807" s="20"/>
      <c r="E1807" s="37"/>
      <c r="F1807" s="346"/>
      <c r="G1807" s="347"/>
      <c r="H1807" s="347"/>
      <c r="I1807" s="347"/>
      <c r="J1807" s="347"/>
      <c r="K1807" s="347"/>
      <c r="L1807" s="347"/>
      <c r="M1807" s="347"/>
      <c r="N1807" s="348"/>
    </row>
    <row r="1808" spans="2:23" ht="12.75" customHeight="1" x14ac:dyDescent="0.2">
      <c r="B1808" s="244"/>
      <c r="C1808" s="344"/>
      <c r="D1808" s="345"/>
      <c r="E1808" s="349"/>
      <c r="F1808" s="987" t="str">
        <f>IF(I1743&lt;&gt;"",HYPERLINK("#" &amp; Q1808,EUConst_MsgDescription),"")</f>
        <v/>
      </c>
      <c r="G1808" s="961"/>
      <c r="H1808" s="961"/>
      <c r="I1808" s="961"/>
      <c r="J1808" s="961"/>
      <c r="K1808" s="961"/>
      <c r="L1808" s="961"/>
      <c r="M1808" s="961"/>
      <c r="N1808" s="962"/>
      <c r="P1808" s="22" t="s">
        <v>172</v>
      </c>
      <c r="Q1808" s="371" t="str">
        <f>"#"&amp;ADDRESS(ROW($C$10),COLUMN($C$10))</f>
        <v>#$C$10</v>
      </c>
      <c r="W1808" s="266" t="s">
        <v>165</v>
      </c>
    </row>
    <row r="1809" spans="2:23" ht="5.0999999999999996" customHeight="1" thickBot="1" x14ac:dyDescent="0.25">
      <c r="B1809" s="244"/>
      <c r="C1809" s="344"/>
      <c r="D1809" s="345"/>
      <c r="E1809" s="349"/>
      <c r="F1809" s="1034"/>
      <c r="G1809" s="1035"/>
      <c r="H1809" s="1035"/>
      <c r="I1809" s="1035"/>
      <c r="J1809" s="1035"/>
      <c r="K1809" s="1035"/>
      <c r="L1809" s="1035"/>
      <c r="M1809" s="1035"/>
      <c r="N1809" s="1036"/>
      <c r="P1809" s="22"/>
      <c r="W1809" s="253"/>
    </row>
    <row r="1810" spans="2:23" ht="50.1" customHeight="1" thickBot="1" x14ac:dyDescent="0.25">
      <c r="B1810" s="244"/>
      <c r="C1810" s="344"/>
      <c r="D1810" s="20"/>
      <c r="E1810" s="20"/>
      <c r="F1810" s="946"/>
      <c r="G1810" s="947"/>
      <c r="H1810" s="947"/>
      <c r="I1810" s="947"/>
      <c r="J1810" s="947"/>
      <c r="K1810" s="947"/>
      <c r="L1810" s="947"/>
      <c r="M1810" s="947"/>
      <c r="N1810" s="948"/>
      <c r="R1810" s="254"/>
      <c r="V1810" s="254"/>
      <c r="W1810" s="377" t="b">
        <f>OR(W1804,AND(M1804&lt;&gt;"",M1804=FALSE))</f>
        <v>0</v>
      </c>
    </row>
    <row r="1811" spans="2:23" ht="5.0999999999999996" customHeight="1" x14ac:dyDescent="0.2">
      <c r="B1811" s="244"/>
      <c r="C1811" s="344"/>
      <c r="D1811" s="345"/>
      <c r="E1811" s="350"/>
      <c r="F1811" s="548"/>
      <c r="G1811" s="548"/>
      <c r="H1811" s="548"/>
      <c r="I1811" s="548"/>
      <c r="J1811" s="548"/>
      <c r="K1811" s="548"/>
      <c r="L1811" s="548"/>
      <c r="M1811" s="548"/>
      <c r="N1811" s="351"/>
      <c r="R1811" s="254"/>
    </row>
    <row r="1812" spans="2:23" ht="12.75" customHeight="1" x14ac:dyDescent="0.2">
      <c r="B1812" s="244"/>
      <c r="C1812" s="352"/>
      <c r="D1812" s="353"/>
      <c r="E1812" s="353"/>
      <c r="F1812" s="353"/>
      <c r="G1812" s="353"/>
      <c r="H1812" s="353"/>
      <c r="I1812" s="353"/>
      <c r="J1812" s="353"/>
      <c r="K1812" s="353"/>
      <c r="L1812" s="353"/>
      <c r="M1812" s="353"/>
      <c r="N1812" s="354"/>
    </row>
    <row r="1813" spans="2:23" ht="15" customHeight="1" x14ac:dyDescent="0.2">
      <c r="B1813" s="244"/>
      <c r="C1813" s="318"/>
      <c r="D1813" s="1024" t="str">
        <f>Translations!$B$329</f>
        <v>Dati, kas vajadzīgi, lai noteiktu līmeņatzīmju uzlabošanas rādītāju saskaņā ar direktīvas 10.a panta 2. punktu.</v>
      </c>
      <c r="E1813" s="1025"/>
      <c r="F1813" s="1025"/>
      <c r="G1813" s="1025"/>
      <c r="H1813" s="1025"/>
      <c r="I1813" s="1025"/>
      <c r="J1813" s="1025"/>
      <c r="K1813" s="1025"/>
      <c r="L1813" s="1025"/>
      <c r="M1813" s="1025"/>
      <c r="N1813" s="1026"/>
    </row>
    <row r="1814" spans="2:23" ht="5.0999999999999996" customHeight="1" x14ac:dyDescent="0.2">
      <c r="B1814" s="244"/>
      <c r="C1814" s="318"/>
      <c r="D1814" s="319"/>
      <c r="E1814" s="319"/>
      <c r="F1814" s="319"/>
      <c r="G1814" s="319"/>
      <c r="H1814" s="319"/>
      <c r="I1814" s="319"/>
      <c r="J1814" s="319"/>
      <c r="K1814" s="319"/>
      <c r="L1814" s="319"/>
      <c r="M1814" s="319"/>
      <c r="N1814" s="320"/>
    </row>
    <row r="1815" spans="2:23" ht="12.75" customHeight="1" x14ac:dyDescent="0.2">
      <c r="B1815" s="244"/>
      <c r="C1815" s="318"/>
      <c r="D1815" s="321" t="s">
        <v>30</v>
      </c>
      <c r="E1815" s="1032" t="str">
        <f>Translations!$B$330</f>
        <v>Tieši attiecināmās emisijas</v>
      </c>
      <c r="F1815" s="1032"/>
      <c r="G1815" s="1032"/>
      <c r="H1815" s="1032"/>
      <c r="I1815" s="1032"/>
      <c r="J1815" s="1032"/>
      <c r="K1815" s="1032"/>
      <c r="L1815" s="1032"/>
      <c r="M1815" s="1032"/>
      <c r="N1815" s="1033"/>
    </row>
    <row r="1816" spans="2:23" ht="12.75" customHeight="1" x14ac:dyDescent="0.2">
      <c r="B1816" s="244"/>
      <c r="C1816" s="318"/>
      <c r="D1816" s="322" t="s">
        <v>32</v>
      </c>
      <c r="E1816" s="980" t="str">
        <f>Translations!$B$331</f>
        <v>Tieši attiecināmo emisiju attiecināšana</v>
      </c>
      <c r="F1816" s="980"/>
      <c r="G1816" s="980"/>
      <c r="H1816" s="980"/>
      <c r="I1816" s="980"/>
      <c r="J1816" s="980"/>
      <c r="K1816" s="980"/>
      <c r="L1816" s="980"/>
      <c r="M1816" s="980"/>
      <c r="N1816" s="981"/>
      <c r="T1816" s="18"/>
    </row>
    <row r="1817" spans="2:23" ht="5.0999999999999996" customHeight="1" x14ac:dyDescent="0.2">
      <c r="B1817" s="244"/>
      <c r="C1817" s="318"/>
      <c r="D1817" s="319"/>
      <c r="E1817" s="991"/>
      <c r="F1817" s="992"/>
      <c r="G1817" s="992"/>
      <c r="H1817" s="992"/>
      <c r="I1817" s="992"/>
      <c r="J1817" s="992"/>
      <c r="K1817" s="992"/>
      <c r="L1817" s="992"/>
      <c r="M1817" s="992"/>
      <c r="N1817" s="993"/>
    </row>
    <row r="1818" spans="2:23" ht="12.75" customHeight="1" x14ac:dyDescent="0.2">
      <c r="B1818" s="244"/>
      <c r="C1818" s="318"/>
      <c r="D1818" s="322"/>
      <c r="E1818" s="324"/>
      <c r="F1818" s="987" t="str">
        <f>IF(I1743&lt;&gt;"",HYPERLINK("#" &amp; Q1818,EUConst_MsgDescription),"")</f>
        <v/>
      </c>
      <c r="G1818" s="961"/>
      <c r="H1818" s="961"/>
      <c r="I1818" s="961"/>
      <c r="J1818" s="961"/>
      <c r="K1818" s="961"/>
      <c r="L1818" s="961"/>
      <c r="M1818" s="961"/>
      <c r="N1818" s="962"/>
      <c r="P1818" s="22" t="s">
        <v>172</v>
      </c>
      <c r="Q1818" s="371" t="str">
        <f>"#"&amp;ADDRESS(ROW($C$10),COLUMN($C$10))</f>
        <v>#$C$10</v>
      </c>
    </row>
    <row r="1819" spans="2:23" ht="5.0999999999999996" customHeight="1" x14ac:dyDescent="0.2">
      <c r="B1819" s="244"/>
      <c r="C1819" s="318"/>
      <c r="D1819" s="322"/>
      <c r="E1819" s="325"/>
      <c r="F1819" s="988"/>
      <c r="G1819" s="988"/>
      <c r="H1819" s="988"/>
      <c r="I1819" s="988"/>
      <c r="J1819" s="988"/>
      <c r="K1819" s="988"/>
      <c r="L1819" s="988"/>
      <c r="M1819" s="988"/>
      <c r="N1819" s="989"/>
    </row>
    <row r="1820" spans="2:23" ht="50.1" customHeight="1" x14ac:dyDescent="0.2">
      <c r="B1820" s="244"/>
      <c r="C1820" s="318"/>
      <c r="D1820" s="319"/>
      <c r="E1820" s="319"/>
      <c r="F1820" s="926"/>
      <c r="G1820" s="927"/>
      <c r="H1820" s="927"/>
      <c r="I1820" s="927"/>
      <c r="J1820" s="927"/>
      <c r="K1820" s="927"/>
      <c r="L1820" s="927"/>
      <c r="M1820" s="927"/>
      <c r="N1820" s="941"/>
    </row>
    <row r="1821" spans="2:23" ht="5.0999999999999996" customHeight="1" x14ac:dyDescent="0.2">
      <c r="B1821" s="244"/>
      <c r="C1821" s="318"/>
      <c r="D1821" s="319"/>
      <c r="E1821" s="319"/>
      <c r="F1821" s="319"/>
      <c r="G1821" s="319"/>
      <c r="H1821" s="319"/>
      <c r="I1821" s="319"/>
      <c r="J1821" s="319"/>
      <c r="K1821" s="319"/>
      <c r="L1821" s="319"/>
      <c r="M1821" s="319"/>
      <c r="N1821" s="320"/>
    </row>
    <row r="1822" spans="2:23" ht="12.75" customHeight="1" x14ac:dyDescent="0.2">
      <c r="B1822" s="244"/>
      <c r="C1822" s="318"/>
      <c r="D1822" s="319"/>
      <c r="E1822" s="319"/>
      <c r="F1822" s="990" t="str">
        <f>Translations!$B$210</f>
        <v>Atsauce uz ārējām datnēm (attiecīgā gadījumā)</v>
      </c>
      <c r="G1822" s="990"/>
      <c r="H1822" s="990"/>
      <c r="I1822" s="990"/>
      <c r="J1822" s="990"/>
      <c r="K1822" s="900"/>
      <c r="L1822" s="900"/>
      <c r="M1822" s="900"/>
      <c r="N1822" s="900"/>
    </row>
    <row r="1823" spans="2:23" ht="5.0999999999999996" customHeight="1" x14ac:dyDescent="0.2">
      <c r="B1823" s="244"/>
      <c r="C1823" s="318"/>
      <c r="D1823" s="319"/>
      <c r="E1823" s="319"/>
      <c r="F1823" s="326"/>
      <c r="G1823" s="326"/>
      <c r="H1823" s="326"/>
      <c r="I1823" s="326"/>
      <c r="J1823" s="326"/>
      <c r="K1823" s="326"/>
      <c r="L1823" s="326"/>
      <c r="M1823" s="326"/>
      <c r="N1823" s="327"/>
    </row>
    <row r="1824" spans="2:23" ht="12.75" customHeight="1" x14ac:dyDescent="0.2">
      <c r="B1824" s="244"/>
      <c r="C1824" s="318"/>
      <c r="D1824" s="322" t="s">
        <v>33</v>
      </c>
      <c r="E1824" s="980" t="str">
        <f>Translations!$B$337</f>
        <v>Vai ir relevantas vēl citas iekšējas avota plūsmas?</v>
      </c>
      <c r="F1824" s="980"/>
      <c r="G1824" s="980"/>
      <c r="H1824" s="980"/>
      <c r="I1824" s="980"/>
      <c r="J1824" s="980"/>
      <c r="K1824" s="980"/>
      <c r="L1824" s="980"/>
      <c r="M1824" s="986"/>
      <c r="N1824" s="986"/>
      <c r="T1824" s="18"/>
    </row>
    <row r="1825" spans="1:23" ht="5.0999999999999996" customHeight="1" x14ac:dyDescent="0.2">
      <c r="B1825" s="244"/>
      <c r="C1825" s="318"/>
      <c r="D1825" s="322"/>
      <c r="E1825" s="323"/>
      <c r="F1825" s="991"/>
      <c r="G1825" s="991"/>
      <c r="H1825" s="991"/>
      <c r="I1825" s="991"/>
      <c r="J1825" s="991"/>
      <c r="K1825" s="991"/>
      <c r="L1825" s="991"/>
      <c r="M1825" s="991"/>
      <c r="N1825" s="1022"/>
    </row>
    <row r="1826" spans="1:23" ht="25.5" customHeight="1" thickBot="1" x14ac:dyDescent="0.25">
      <c r="B1826" s="244"/>
      <c r="C1826" s="318"/>
      <c r="D1826" s="319"/>
      <c r="E1826" s="319"/>
      <c r="F1826" s="319"/>
      <c r="G1826" s="319"/>
      <c r="H1826" s="319"/>
      <c r="I1826" s="982" t="str">
        <f>Translations!$B$254</f>
        <v>Datu avots</v>
      </c>
      <c r="J1826" s="982"/>
      <c r="K1826" s="982" t="str">
        <f>Translations!$B$255</f>
        <v>Cits datu avots (attiecīgā gadījumā)</v>
      </c>
      <c r="L1826" s="982"/>
      <c r="M1826" s="982" t="str">
        <f>Translations!$B$255</f>
        <v>Cits datu avots (attiecīgā gadījumā)</v>
      </c>
      <c r="N1826" s="982"/>
      <c r="W1826" s="245" t="s">
        <v>165</v>
      </c>
    </row>
    <row r="1827" spans="1:23" ht="12.75" customHeight="1" x14ac:dyDescent="0.2">
      <c r="B1827" s="244"/>
      <c r="C1827" s="318"/>
      <c r="D1827" s="322"/>
      <c r="E1827" s="324" t="s">
        <v>302</v>
      </c>
      <c r="F1827" s="985" t="str">
        <f>Translations!$B$342</f>
        <v>Importētie vai eksportētie daudzumi</v>
      </c>
      <c r="G1827" s="994"/>
      <c r="H1827" s="994"/>
      <c r="I1827" s="983"/>
      <c r="J1827" s="983"/>
      <c r="K1827" s="965"/>
      <c r="L1827" s="965"/>
      <c r="M1827" s="965"/>
      <c r="N1827" s="965"/>
      <c r="W1827" s="251" t="b">
        <f>AND(M1824&lt;&gt;"",M1824=FALSE)</f>
        <v>0</v>
      </c>
    </row>
    <row r="1828" spans="1:23" ht="12.75" customHeight="1" x14ac:dyDescent="0.2">
      <c r="B1828" s="244"/>
      <c r="C1828" s="318"/>
      <c r="D1828" s="322"/>
      <c r="E1828" s="324" t="s">
        <v>303</v>
      </c>
      <c r="F1828" s="985" t="str">
        <f>Translations!$B$256</f>
        <v>Enerģētiskais saturs</v>
      </c>
      <c r="G1828" s="994"/>
      <c r="H1828" s="994"/>
      <c r="I1828" s="983"/>
      <c r="J1828" s="983"/>
      <c r="K1828" s="965"/>
      <c r="L1828" s="965"/>
      <c r="M1828" s="965"/>
      <c r="N1828" s="965"/>
      <c r="W1828" s="271" t="b">
        <f>W1827</f>
        <v>0</v>
      </c>
    </row>
    <row r="1829" spans="1:23" ht="12.75" customHeight="1" x14ac:dyDescent="0.2">
      <c r="B1829" s="244"/>
      <c r="C1829" s="318"/>
      <c r="D1829" s="322"/>
      <c r="E1829" s="324" t="s">
        <v>304</v>
      </c>
      <c r="F1829" s="984" t="str">
        <f>Translations!$B$343</f>
        <v>Emisijas faktors vai oglekļa saturs</v>
      </c>
      <c r="G1829" s="984"/>
      <c r="H1829" s="985"/>
      <c r="I1829" s="926"/>
      <c r="J1829" s="941"/>
      <c r="K1829" s="928"/>
      <c r="L1829" s="945"/>
      <c r="M1829" s="928"/>
      <c r="N1829" s="945"/>
      <c r="W1829" s="271" t="b">
        <f>W1828</f>
        <v>0</v>
      </c>
    </row>
    <row r="1830" spans="1:23" ht="12.75" customHeight="1" x14ac:dyDescent="0.2">
      <c r="B1830" s="244"/>
      <c r="C1830" s="318"/>
      <c r="D1830" s="322"/>
      <c r="E1830" s="324" t="s">
        <v>305</v>
      </c>
      <c r="F1830" s="984" t="str">
        <f>Translations!$B$344</f>
        <v>Biomasas saturs</v>
      </c>
      <c r="G1830" s="984"/>
      <c r="H1830" s="985"/>
      <c r="I1830" s="926"/>
      <c r="J1830" s="941"/>
      <c r="K1830" s="928"/>
      <c r="L1830" s="945"/>
      <c r="M1830" s="928"/>
      <c r="N1830" s="945"/>
      <c r="W1830" s="271" t="b">
        <f>W1829</f>
        <v>0</v>
      </c>
    </row>
    <row r="1831" spans="1:23" ht="5.0999999999999996" customHeight="1" x14ac:dyDescent="0.2">
      <c r="B1831" s="244"/>
      <c r="C1831" s="318"/>
      <c r="D1831" s="322"/>
      <c r="E1831" s="319"/>
      <c r="F1831" s="319"/>
      <c r="G1831" s="319"/>
      <c r="H1831" s="319"/>
      <c r="I1831" s="319"/>
      <c r="J1831" s="319"/>
      <c r="K1831" s="319"/>
      <c r="L1831" s="319"/>
      <c r="M1831" s="319"/>
      <c r="N1831" s="320"/>
      <c r="W1831" s="253"/>
    </row>
    <row r="1832" spans="1:23" ht="12.75" customHeight="1" x14ac:dyDescent="0.2">
      <c r="B1832" s="244"/>
      <c r="C1832" s="318"/>
      <c r="D1832" s="322"/>
      <c r="E1832" s="324" t="s">
        <v>306</v>
      </c>
      <c r="F1832" s="978" t="str">
        <f>Translations!$B$257</f>
        <v>Izmantotās metodikas apraksts</v>
      </c>
      <c r="G1832" s="978"/>
      <c r="H1832" s="978"/>
      <c r="I1832" s="978"/>
      <c r="J1832" s="978"/>
      <c r="K1832" s="978"/>
      <c r="L1832" s="978"/>
      <c r="M1832" s="978"/>
      <c r="N1832" s="979"/>
      <c r="W1832" s="253"/>
    </row>
    <row r="1833" spans="1:23" ht="5.0999999999999996" customHeight="1" x14ac:dyDescent="0.2">
      <c r="B1833" s="244"/>
      <c r="C1833" s="318"/>
      <c r="D1833" s="319"/>
      <c r="E1833" s="323"/>
      <c r="F1833" s="213"/>
      <c r="G1833" s="553"/>
      <c r="H1833" s="553"/>
      <c r="I1833" s="553"/>
      <c r="J1833" s="553"/>
      <c r="K1833" s="553"/>
      <c r="L1833" s="553"/>
      <c r="M1833" s="553"/>
      <c r="N1833" s="554"/>
      <c r="W1833" s="253"/>
    </row>
    <row r="1834" spans="1:23" ht="12.75" customHeight="1" x14ac:dyDescent="0.2">
      <c r="B1834" s="244"/>
      <c r="C1834" s="318"/>
      <c r="D1834" s="322"/>
      <c r="E1834" s="324"/>
      <c r="F1834" s="987" t="str">
        <f>IF(I1743&lt;&gt;"",HYPERLINK("#" &amp; Q1834,EUConst_MsgDescription),"")</f>
        <v/>
      </c>
      <c r="G1834" s="961"/>
      <c r="H1834" s="961"/>
      <c r="I1834" s="961"/>
      <c r="J1834" s="961"/>
      <c r="K1834" s="961"/>
      <c r="L1834" s="961"/>
      <c r="M1834" s="961"/>
      <c r="N1834" s="962"/>
      <c r="P1834" s="22" t="s">
        <v>172</v>
      </c>
      <c r="Q1834" s="371" t="str">
        <f>"#"&amp;ADDRESS(ROW($C$10),COLUMN($C$10))</f>
        <v>#$C$10</v>
      </c>
      <c r="W1834" s="253"/>
    </row>
    <row r="1835" spans="1:23" ht="5.0999999999999996" customHeight="1" x14ac:dyDescent="0.2">
      <c r="B1835" s="244"/>
      <c r="C1835" s="318"/>
      <c r="D1835" s="322"/>
      <c r="E1835" s="325"/>
      <c r="F1835" s="988"/>
      <c r="G1835" s="988"/>
      <c r="H1835" s="988"/>
      <c r="I1835" s="988"/>
      <c r="J1835" s="988"/>
      <c r="K1835" s="988"/>
      <c r="L1835" s="988"/>
      <c r="M1835" s="988"/>
      <c r="N1835" s="989"/>
      <c r="W1835" s="253"/>
    </row>
    <row r="1836" spans="1:23" s="249" customFormat="1" ht="50.1" customHeight="1" x14ac:dyDescent="0.2">
      <c r="A1836" s="254"/>
      <c r="B1836" s="12"/>
      <c r="C1836" s="318"/>
      <c r="D1836" s="325"/>
      <c r="E1836" s="325"/>
      <c r="F1836" s="946"/>
      <c r="G1836" s="947"/>
      <c r="H1836" s="947"/>
      <c r="I1836" s="947"/>
      <c r="J1836" s="947"/>
      <c r="K1836" s="947"/>
      <c r="L1836" s="947"/>
      <c r="M1836" s="947"/>
      <c r="N1836" s="948"/>
      <c r="O1836" s="36"/>
      <c r="P1836" s="254"/>
      <c r="Q1836" s="254"/>
      <c r="R1836" s="254"/>
      <c r="S1836" s="245"/>
      <c r="T1836" s="245"/>
      <c r="U1836" s="254"/>
      <c r="V1836" s="254"/>
      <c r="W1836" s="255" t="b">
        <f>W1830</f>
        <v>0</v>
      </c>
    </row>
    <row r="1837" spans="1:23" ht="5.0999999999999996" customHeight="1" x14ac:dyDescent="0.2">
      <c r="C1837" s="318"/>
      <c r="D1837" s="322"/>
      <c r="E1837" s="319"/>
      <c r="F1837" s="319"/>
      <c r="G1837" s="319"/>
      <c r="H1837" s="319"/>
      <c r="I1837" s="319"/>
      <c r="J1837" s="319"/>
      <c r="K1837" s="319"/>
      <c r="L1837" s="319"/>
      <c r="M1837" s="319"/>
      <c r="N1837" s="320"/>
      <c r="W1837" s="253"/>
    </row>
    <row r="1838" spans="1:23" ht="12.75" customHeight="1" thickBot="1" x14ac:dyDescent="0.25">
      <c r="C1838" s="318"/>
      <c r="D1838" s="322"/>
      <c r="E1838" s="324"/>
      <c r="F1838" s="990" t="str">
        <f>Translations!$B$210</f>
        <v>Atsauce uz ārējām datnēm (attiecīgā gadījumā)</v>
      </c>
      <c r="G1838" s="990"/>
      <c r="H1838" s="990"/>
      <c r="I1838" s="990"/>
      <c r="J1838" s="990"/>
      <c r="K1838" s="900"/>
      <c r="L1838" s="900"/>
      <c r="M1838" s="900"/>
      <c r="N1838" s="900"/>
      <c r="W1838" s="259" t="b">
        <f>W1836</f>
        <v>0</v>
      </c>
    </row>
    <row r="1839" spans="1:23" ht="5.0999999999999996" customHeight="1" x14ac:dyDescent="0.2">
      <c r="C1839" s="318"/>
      <c r="D1839" s="322"/>
      <c r="E1839" s="319"/>
      <c r="F1839" s="319"/>
      <c r="G1839" s="319"/>
      <c r="H1839" s="319"/>
      <c r="I1839" s="319"/>
      <c r="J1839" s="319"/>
      <c r="K1839" s="319"/>
      <c r="L1839" s="319"/>
      <c r="M1839" s="319"/>
      <c r="N1839" s="320"/>
    </row>
    <row r="1840" spans="1:23" ht="12.75" customHeight="1" thickBot="1" x14ac:dyDescent="0.25">
      <c r="C1840" s="318"/>
      <c r="D1840" s="322" t="s">
        <v>34</v>
      </c>
      <c r="E1840" s="980" t="str">
        <f>Translations!$B$345</f>
        <v>Vai ir relevants importētais vai eksportētais pārvietotais CO2?</v>
      </c>
      <c r="F1840" s="980"/>
      <c r="G1840" s="980"/>
      <c r="H1840" s="980"/>
      <c r="I1840" s="980"/>
      <c r="J1840" s="980"/>
      <c r="K1840" s="980"/>
      <c r="L1840" s="980"/>
      <c r="M1840" s="986"/>
      <c r="N1840" s="986"/>
      <c r="T1840" s="18"/>
    </row>
    <row r="1841" spans="2:23" ht="5.0999999999999996" customHeight="1" thickBot="1" x14ac:dyDescent="0.25">
      <c r="C1841" s="318"/>
      <c r="D1841" s="319"/>
      <c r="E1841" s="991"/>
      <c r="F1841" s="992"/>
      <c r="G1841" s="992"/>
      <c r="H1841" s="992"/>
      <c r="I1841" s="992"/>
      <c r="J1841" s="992"/>
      <c r="K1841" s="992"/>
      <c r="L1841" s="992"/>
      <c r="M1841" s="992"/>
      <c r="N1841" s="993"/>
      <c r="W1841" s="266" t="s">
        <v>165</v>
      </c>
    </row>
    <row r="1842" spans="2:23" ht="25.5" customHeight="1" x14ac:dyDescent="0.2">
      <c r="C1842" s="318"/>
      <c r="D1842" s="319"/>
      <c r="E1842" s="319"/>
      <c r="F1842" s="926"/>
      <c r="G1842" s="927"/>
      <c r="H1842" s="927"/>
      <c r="I1842" s="927"/>
      <c r="J1842" s="927"/>
      <c r="K1842" s="927"/>
      <c r="L1842" s="927"/>
      <c r="M1842" s="927"/>
      <c r="N1842" s="941"/>
      <c r="W1842" s="251" t="b">
        <f>AND(M1840&lt;&gt;"",M1840=FALSE)</f>
        <v>0</v>
      </c>
    </row>
    <row r="1843" spans="2:23" ht="5.0999999999999996" customHeight="1" x14ac:dyDescent="0.2">
      <c r="C1843" s="318"/>
      <c r="D1843" s="319"/>
      <c r="E1843" s="319"/>
      <c r="F1843" s="319"/>
      <c r="G1843" s="319"/>
      <c r="H1843" s="319"/>
      <c r="I1843" s="319"/>
      <c r="J1843" s="319"/>
      <c r="K1843" s="319"/>
      <c r="L1843" s="319"/>
      <c r="M1843" s="319"/>
      <c r="N1843" s="320"/>
      <c r="W1843" s="253"/>
    </row>
    <row r="1844" spans="2:23" ht="12.75" customHeight="1" thickBot="1" x14ac:dyDescent="0.25">
      <c r="C1844" s="318"/>
      <c r="D1844" s="319"/>
      <c r="E1844" s="319"/>
      <c r="F1844" s="990" t="str">
        <f>Translations!$B$210</f>
        <v>Atsauce uz ārējām datnēm (attiecīgā gadījumā)</v>
      </c>
      <c r="G1844" s="990"/>
      <c r="H1844" s="990"/>
      <c r="I1844" s="990"/>
      <c r="J1844" s="990"/>
      <c r="K1844" s="900"/>
      <c r="L1844" s="900"/>
      <c r="M1844" s="900"/>
      <c r="N1844" s="900"/>
      <c r="W1844" s="273" t="b">
        <f>W1842</f>
        <v>0</v>
      </c>
    </row>
    <row r="1845" spans="2:23" ht="5.0999999999999996" customHeight="1" x14ac:dyDescent="0.2">
      <c r="C1845" s="318"/>
      <c r="D1845" s="322"/>
      <c r="E1845" s="319"/>
      <c r="F1845" s="319"/>
      <c r="G1845" s="319"/>
      <c r="H1845" s="319"/>
      <c r="I1845" s="319"/>
      <c r="J1845" s="319"/>
      <c r="K1845" s="319"/>
      <c r="L1845" s="319"/>
      <c r="M1845" s="319"/>
      <c r="N1845" s="320"/>
    </row>
    <row r="1846" spans="2:23" ht="5.0999999999999996" customHeight="1" x14ac:dyDescent="0.2">
      <c r="C1846" s="315"/>
      <c r="D1846" s="328"/>
      <c r="E1846" s="316"/>
      <c r="F1846" s="316"/>
      <c r="G1846" s="316"/>
      <c r="H1846" s="316"/>
      <c r="I1846" s="316"/>
      <c r="J1846" s="316"/>
      <c r="K1846" s="316"/>
      <c r="L1846" s="316"/>
      <c r="M1846" s="316"/>
      <c r="N1846" s="317"/>
    </row>
    <row r="1847" spans="2:23" ht="12.75" customHeight="1" x14ac:dyDescent="0.2">
      <c r="C1847" s="318"/>
      <c r="D1847" s="321" t="s">
        <v>31</v>
      </c>
      <c r="E1847" s="1017" t="str">
        <f>Translations!$B$831</f>
        <v>Enerģijas ielaide šajā apakšiekārtā un relevantais emisijas faktors</v>
      </c>
      <c r="F1847" s="1017"/>
      <c r="G1847" s="1017"/>
      <c r="H1847" s="1017"/>
      <c r="I1847" s="1017"/>
      <c r="J1847" s="1017"/>
      <c r="K1847" s="1017"/>
      <c r="L1847" s="1017"/>
      <c r="M1847" s="1017"/>
      <c r="N1847" s="1018"/>
    </row>
    <row r="1848" spans="2:23" ht="5.0999999999999996" customHeight="1" x14ac:dyDescent="0.2">
      <c r="C1848" s="318"/>
      <c r="D1848" s="319"/>
      <c r="E1848" s="1019"/>
      <c r="F1848" s="1020"/>
      <c r="G1848" s="1020"/>
      <c r="H1848" s="1020"/>
      <c r="I1848" s="1020"/>
      <c r="J1848" s="1020"/>
      <c r="K1848" s="1020"/>
      <c r="L1848" s="1020"/>
      <c r="M1848" s="1020"/>
      <c r="N1848" s="1021"/>
    </row>
    <row r="1849" spans="2:23" ht="12.75" customHeight="1" x14ac:dyDescent="0.2">
      <c r="C1849" s="318"/>
      <c r="D1849" s="322" t="s">
        <v>32</v>
      </c>
      <c r="E1849" s="980" t="str">
        <f>Translations!$B$249</f>
        <v>Informācija par izmantoto metodiku</v>
      </c>
      <c r="F1849" s="980"/>
      <c r="G1849" s="980"/>
      <c r="H1849" s="980"/>
      <c r="I1849" s="980"/>
      <c r="J1849" s="980"/>
      <c r="K1849" s="980"/>
      <c r="L1849" s="980"/>
      <c r="M1849" s="980"/>
      <c r="N1849" s="981"/>
    </row>
    <row r="1850" spans="2:23" ht="25.5" customHeight="1" x14ac:dyDescent="0.2">
      <c r="B1850" s="244"/>
      <c r="C1850" s="318"/>
      <c r="D1850" s="319"/>
      <c r="E1850" s="319"/>
      <c r="F1850" s="336"/>
      <c r="G1850" s="319"/>
      <c r="H1850" s="319"/>
      <c r="I1850" s="982" t="str">
        <f>Translations!$B$254</f>
        <v>Datu avots</v>
      </c>
      <c r="J1850" s="982"/>
      <c r="K1850" s="982" t="str">
        <f>Translations!$B$255</f>
        <v>Cits datu avots (attiecīgā gadījumā)</v>
      </c>
      <c r="L1850" s="982"/>
      <c r="M1850" s="982" t="str">
        <f>Translations!$B$255</f>
        <v>Cits datu avots (attiecīgā gadījumā)</v>
      </c>
      <c r="N1850" s="982"/>
    </row>
    <row r="1851" spans="2:23" ht="12.75" customHeight="1" x14ac:dyDescent="0.2">
      <c r="B1851" s="244"/>
      <c r="C1851" s="318"/>
      <c r="D1851" s="322"/>
      <c r="E1851" s="324" t="s">
        <v>302</v>
      </c>
      <c r="F1851" s="984" t="str">
        <f>Translations!$B$833</f>
        <v>Kurināmā un materiālu ielaide</v>
      </c>
      <c r="G1851" s="984"/>
      <c r="H1851" s="985"/>
      <c r="I1851" s="926"/>
      <c r="J1851" s="927"/>
      <c r="K1851" s="928"/>
      <c r="L1851" s="929"/>
      <c r="M1851" s="928"/>
      <c r="N1851" s="945"/>
    </row>
    <row r="1852" spans="2:23" ht="12.75" customHeight="1" x14ac:dyDescent="0.2">
      <c r="B1852" s="244"/>
      <c r="C1852" s="318"/>
      <c r="D1852" s="322"/>
      <c r="E1852" s="324" t="s">
        <v>303</v>
      </c>
      <c r="F1852" s="984" t="str">
        <f>Translations!$B$826</f>
        <v>Elektroenerģijas ielaide siltuma ražošanai</v>
      </c>
      <c r="G1852" s="984"/>
      <c r="H1852" s="985"/>
      <c r="I1852" s="983"/>
      <c r="J1852" s="983"/>
      <c r="K1852" s="965"/>
      <c r="L1852" s="965"/>
      <c r="M1852" s="965"/>
      <c r="N1852" s="965"/>
    </row>
    <row r="1853" spans="2:23" ht="12.75" customHeight="1" x14ac:dyDescent="0.2">
      <c r="B1853" s="244"/>
      <c r="C1853" s="318"/>
      <c r="D1853" s="322"/>
      <c r="E1853" s="324" t="s">
        <v>304</v>
      </c>
      <c r="F1853" s="984" t="str">
        <f>Translations!$B$353</f>
        <v>Svērtais emisijas faktors</v>
      </c>
      <c r="G1853" s="984"/>
      <c r="H1853" s="985"/>
      <c r="I1853" s="926"/>
      <c r="J1853" s="927"/>
      <c r="K1853" s="928"/>
      <c r="L1853" s="929"/>
      <c r="M1853" s="928"/>
      <c r="N1853" s="945"/>
    </row>
    <row r="1854" spans="2:23" ht="5.0999999999999996" customHeight="1" x14ac:dyDescent="0.2">
      <c r="B1854" s="244"/>
      <c r="C1854" s="318"/>
      <c r="D1854" s="322"/>
      <c r="E1854" s="319"/>
      <c r="F1854" s="319"/>
      <c r="G1854" s="319"/>
      <c r="H1854" s="319"/>
      <c r="I1854" s="319"/>
      <c r="J1854" s="319"/>
      <c r="K1854" s="319"/>
      <c r="L1854" s="319"/>
      <c r="M1854" s="319"/>
      <c r="N1854" s="320"/>
    </row>
    <row r="1855" spans="2:23" ht="12.75" customHeight="1" x14ac:dyDescent="0.2">
      <c r="B1855" s="244"/>
      <c r="C1855" s="318"/>
      <c r="D1855" s="322"/>
      <c r="E1855" s="324" t="s">
        <v>305</v>
      </c>
      <c r="F1855" s="978" t="str">
        <f>Translations!$B$257</f>
        <v>Izmantotās metodikas apraksts</v>
      </c>
      <c r="G1855" s="978"/>
      <c r="H1855" s="978"/>
      <c r="I1855" s="978"/>
      <c r="J1855" s="978"/>
      <c r="K1855" s="978"/>
      <c r="L1855" s="978"/>
      <c r="M1855" s="978"/>
      <c r="N1855" s="979"/>
    </row>
    <row r="1856" spans="2:23" ht="5.0999999999999996" customHeight="1" x14ac:dyDescent="0.2">
      <c r="B1856" s="244"/>
      <c r="C1856" s="318"/>
      <c r="D1856" s="319"/>
      <c r="E1856" s="323"/>
      <c r="F1856" s="333"/>
      <c r="G1856" s="334"/>
      <c r="H1856" s="334"/>
      <c r="I1856" s="334"/>
      <c r="J1856" s="334"/>
      <c r="K1856" s="334"/>
      <c r="L1856" s="334"/>
      <c r="M1856" s="334"/>
      <c r="N1856" s="335"/>
    </row>
    <row r="1857" spans="2:23" ht="12.75" customHeight="1" x14ac:dyDescent="0.2">
      <c r="B1857" s="244"/>
      <c r="C1857" s="318"/>
      <c r="D1857" s="322"/>
      <c r="E1857" s="324"/>
      <c r="F1857" s="987" t="str">
        <f>IF(I1743&lt;&gt;"",HYPERLINK("#" &amp; Q1857,EUConst_MsgDescription),"")</f>
        <v/>
      </c>
      <c r="G1857" s="961"/>
      <c r="H1857" s="961"/>
      <c r="I1857" s="961"/>
      <c r="J1857" s="961"/>
      <c r="K1857" s="961"/>
      <c r="L1857" s="961"/>
      <c r="M1857" s="961"/>
      <c r="N1857" s="962"/>
      <c r="P1857" s="22" t="s">
        <v>172</v>
      </c>
      <c r="Q1857" s="371" t="str">
        <f>"#"&amp;ADDRESS(ROW($C$10),COLUMN($C$10))</f>
        <v>#$C$10</v>
      </c>
    </row>
    <row r="1858" spans="2:23" ht="5.0999999999999996" customHeight="1" x14ac:dyDescent="0.2">
      <c r="B1858" s="244"/>
      <c r="C1858" s="318"/>
      <c r="D1858" s="322"/>
      <c r="E1858" s="325"/>
      <c r="F1858" s="988"/>
      <c r="G1858" s="988"/>
      <c r="H1858" s="988"/>
      <c r="I1858" s="988"/>
      <c r="J1858" s="988"/>
      <c r="K1858" s="988"/>
      <c r="L1858" s="988"/>
      <c r="M1858" s="988"/>
      <c r="N1858" s="989"/>
    </row>
    <row r="1859" spans="2:23" ht="50.1" customHeight="1" x14ac:dyDescent="0.2">
      <c r="B1859" s="244"/>
      <c r="C1859" s="318"/>
      <c r="D1859" s="325"/>
      <c r="E1859" s="325"/>
      <c r="F1859" s="946"/>
      <c r="G1859" s="947"/>
      <c r="H1859" s="947"/>
      <c r="I1859" s="947"/>
      <c r="J1859" s="947"/>
      <c r="K1859" s="947"/>
      <c r="L1859" s="947"/>
      <c r="M1859" s="947"/>
      <c r="N1859" s="948"/>
    </row>
    <row r="1860" spans="2:23" ht="5.0999999999999996" customHeight="1" thickBot="1" x14ac:dyDescent="0.25">
      <c r="B1860" s="244"/>
      <c r="C1860" s="318"/>
      <c r="D1860" s="322"/>
      <c r="E1860" s="319"/>
      <c r="F1860" s="319"/>
      <c r="G1860" s="319"/>
      <c r="H1860" s="319"/>
      <c r="I1860" s="319"/>
      <c r="J1860" s="319"/>
      <c r="K1860" s="319"/>
      <c r="L1860" s="319"/>
      <c r="M1860" s="319"/>
      <c r="N1860" s="320"/>
    </row>
    <row r="1861" spans="2:23" ht="12.75" customHeight="1" x14ac:dyDescent="0.2">
      <c r="B1861" s="244"/>
      <c r="C1861" s="318"/>
      <c r="D1861" s="322"/>
      <c r="E1861" s="324"/>
      <c r="F1861" s="990" t="str">
        <f>Translations!$B$210</f>
        <v>Atsauce uz ārējām datnēm (attiecīgā gadījumā)</v>
      </c>
      <c r="G1861" s="990"/>
      <c r="H1861" s="990"/>
      <c r="I1861" s="990"/>
      <c r="J1861" s="990"/>
      <c r="K1861" s="900"/>
      <c r="L1861" s="900"/>
      <c r="M1861" s="900"/>
      <c r="N1861" s="900"/>
      <c r="W1861" s="266" t="s">
        <v>165</v>
      </c>
    </row>
    <row r="1862" spans="2:23" ht="5.0999999999999996" customHeight="1" x14ac:dyDescent="0.2">
      <c r="B1862" s="244"/>
      <c r="C1862" s="318"/>
      <c r="D1862" s="322"/>
      <c r="E1862" s="319"/>
      <c r="F1862" s="319"/>
      <c r="G1862" s="319"/>
      <c r="H1862" s="319"/>
      <c r="I1862" s="319"/>
      <c r="J1862" s="319"/>
      <c r="K1862" s="319"/>
      <c r="L1862" s="319"/>
      <c r="M1862" s="319"/>
      <c r="N1862" s="320"/>
      <c r="W1862" s="253"/>
    </row>
    <row r="1863" spans="2:23" ht="12.75" customHeight="1" x14ac:dyDescent="0.2">
      <c r="B1863" s="244"/>
      <c r="C1863" s="318"/>
      <c r="D1863" s="322" t="s">
        <v>33</v>
      </c>
      <c r="E1863" s="1006" t="str">
        <f>Translations!$B$258</f>
        <v>Vai ir ievērota hierarhiskā kārtība?</v>
      </c>
      <c r="F1863" s="1006"/>
      <c r="G1863" s="1006"/>
      <c r="H1863" s="1007"/>
      <c r="I1863" s="260"/>
      <c r="J1863" s="330" t="str">
        <f>Translations!$B$259</f>
        <v xml:space="preserve"> Ja nav, kāpēc nav?</v>
      </c>
      <c r="K1863" s="926"/>
      <c r="L1863" s="927"/>
      <c r="M1863" s="927"/>
      <c r="N1863" s="941"/>
      <c r="W1863" s="258" t="b">
        <f>AND(I1863&lt;&gt;"",I1863=TRUE)</f>
        <v>0</v>
      </c>
    </row>
    <row r="1864" spans="2:23" ht="5.0999999999999996" customHeight="1" x14ac:dyDescent="0.2">
      <c r="B1864" s="244"/>
      <c r="C1864" s="318"/>
      <c r="D1864" s="319"/>
      <c r="E1864" s="549"/>
      <c r="F1864" s="549"/>
      <c r="G1864" s="549"/>
      <c r="H1864" s="549"/>
      <c r="I1864" s="549"/>
      <c r="J1864" s="549"/>
      <c r="K1864" s="549"/>
      <c r="L1864" s="549"/>
      <c r="M1864" s="549"/>
      <c r="N1864" s="550"/>
      <c r="V1864" s="254"/>
      <c r="W1864" s="253"/>
    </row>
    <row r="1865" spans="2:23" ht="12.75" customHeight="1" x14ac:dyDescent="0.2">
      <c r="B1865" s="244"/>
      <c r="C1865" s="318"/>
      <c r="D1865" s="331"/>
      <c r="E1865" s="331"/>
      <c r="F1865" s="978" t="str">
        <f>Translations!$B$264</f>
        <v>Sīkākas ziņas par jebkādām atkāpēm no hierarhijas</v>
      </c>
      <c r="G1865" s="978"/>
      <c r="H1865" s="978"/>
      <c r="I1865" s="978"/>
      <c r="J1865" s="978"/>
      <c r="K1865" s="978"/>
      <c r="L1865" s="978"/>
      <c r="M1865" s="978"/>
      <c r="N1865" s="979"/>
      <c r="V1865" s="254"/>
      <c r="W1865" s="253"/>
    </row>
    <row r="1866" spans="2:23" ht="25.5" customHeight="1" thickBot="1" x14ac:dyDescent="0.25">
      <c r="B1866" s="244"/>
      <c r="C1866" s="318"/>
      <c r="D1866" s="331"/>
      <c r="E1866" s="331"/>
      <c r="F1866" s="946"/>
      <c r="G1866" s="947"/>
      <c r="H1866" s="947"/>
      <c r="I1866" s="947"/>
      <c r="J1866" s="947"/>
      <c r="K1866" s="947"/>
      <c r="L1866" s="947"/>
      <c r="M1866" s="947"/>
      <c r="N1866" s="948"/>
      <c r="V1866" s="254"/>
      <c r="W1866" s="268" t="b">
        <f>W1863</f>
        <v>0</v>
      </c>
    </row>
    <row r="1867" spans="2:23" ht="5.0999999999999996" customHeight="1" x14ac:dyDescent="0.2">
      <c r="B1867" s="244"/>
      <c r="C1867" s="318"/>
      <c r="D1867" s="322"/>
      <c r="E1867" s="319"/>
      <c r="F1867" s="319"/>
      <c r="G1867" s="319"/>
      <c r="H1867" s="319"/>
      <c r="I1867" s="319"/>
      <c r="J1867" s="319"/>
      <c r="K1867" s="319"/>
      <c r="L1867" s="319"/>
      <c r="M1867" s="319"/>
      <c r="N1867" s="320"/>
      <c r="W1867" s="254"/>
    </row>
    <row r="1868" spans="2:23" ht="5.0999999999999996" customHeight="1" x14ac:dyDescent="0.2">
      <c r="B1868" s="244"/>
      <c r="C1868" s="315"/>
      <c r="D1868" s="328"/>
      <c r="E1868" s="316"/>
      <c r="F1868" s="316"/>
      <c r="G1868" s="316"/>
      <c r="H1868" s="316"/>
      <c r="I1868" s="316"/>
      <c r="J1868" s="316"/>
      <c r="K1868" s="316"/>
      <c r="L1868" s="316"/>
      <c r="M1868" s="316"/>
      <c r="N1868" s="317"/>
    </row>
    <row r="1869" spans="2:23" ht="12.75" customHeight="1" x14ac:dyDescent="0.2">
      <c r="B1869" s="244"/>
      <c r="C1869" s="318"/>
      <c r="D1869" s="321" t="s">
        <v>322</v>
      </c>
      <c r="E1869" s="1017" t="str">
        <f>Translations!$B$354</f>
        <v>Šajā apakšiekārtā importētais un no tās eksportētais izmērāmais siltums</v>
      </c>
      <c r="F1869" s="1017"/>
      <c r="G1869" s="1017"/>
      <c r="H1869" s="1017"/>
      <c r="I1869" s="1017"/>
      <c r="J1869" s="1017"/>
      <c r="K1869" s="1017"/>
      <c r="L1869" s="1017"/>
      <c r="M1869" s="1017"/>
      <c r="N1869" s="1018"/>
      <c r="S1869" s="254"/>
      <c r="T1869" s="254"/>
    </row>
    <row r="1870" spans="2:23" ht="12.75" customHeight="1" x14ac:dyDescent="0.2">
      <c r="B1870" s="244"/>
      <c r="C1870" s="318"/>
      <c r="D1870" s="322" t="s">
        <v>32</v>
      </c>
      <c r="E1870" s="980" t="str">
        <f>Translations!$B$357</f>
        <v>Vai šai apakšiekārtai ir relevantas izmērāma siltuma plūsmas?</v>
      </c>
      <c r="F1870" s="980"/>
      <c r="G1870" s="980"/>
      <c r="H1870" s="980"/>
      <c r="I1870" s="980"/>
      <c r="J1870" s="980"/>
      <c r="K1870" s="980"/>
      <c r="L1870" s="980"/>
      <c r="M1870" s="986"/>
      <c r="N1870" s="986"/>
    </row>
    <row r="1871" spans="2:23" ht="12.75" customHeight="1" x14ac:dyDescent="0.2">
      <c r="B1871" s="244"/>
      <c r="C1871" s="318"/>
      <c r="D1871" s="322"/>
      <c r="E1871" s="319"/>
      <c r="F1871" s="319"/>
      <c r="G1871" s="319"/>
      <c r="H1871" s="319"/>
      <c r="I1871" s="319"/>
      <c r="J1871" s="921" t="str">
        <f>IF(I1743="","",IF(AND(M1870&lt;&gt;"",M1870=FALSE),HYPERLINK(Q1871,EUconst_MsgGoOn),""))</f>
        <v/>
      </c>
      <c r="K1871" s="922"/>
      <c r="L1871" s="922"/>
      <c r="M1871" s="922"/>
      <c r="N1871" s="923"/>
      <c r="P1871" s="22" t="s">
        <v>172</v>
      </c>
      <c r="Q1871" s="371" t="str">
        <f>"#"&amp;ADDRESS(ROW(D1911),COLUMN(D1911))</f>
        <v>#$D$1911</v>
      </c>
    </row>
    <row r="1872" spans="2:23" ht="5.0999999999999996" customHeight="1" x14ac:dyDescent="0.2">
      <c r="B1872" s="244"/>
      <c r="C1872" s="318"/>
      <c r="D1872" s="322"/>
      <c r="E1872" s="322"/>
      <c r="F1872" s="322"/>
      <c r="G1872" s="322"/>
      <c r="H1872" s="322"/>
      <c r="I1872" s="322"/>
      <c r="J1872" s="322"/>
      <c r="K1872" s="322"/>
      <c r="L1872" s="322"/>
      <c r="M1872" s="322"/>
      <c r="N1872" s="329"/>
      <c r="P1872" s="22"/>
    </row>
    <row r="1873" spans="1:23" ht="12.75" customHeight="1" x14ac:dyDescent="0.2">
      <c r="B1873" s="244"/>
      <c r="C1873" s="318"/>
      <c r="D1873" s="322" t="s">
        <v>33</v>
      </c>
      <c r="E1873" s="980" t="str">
        <f>Translations!$B$249</f>
        <v>Informācija par izmantoto metodiku</v>
      </c>
      <c r="F1873" s="980"/>
      <c r="G1873" s="980"/>
      <c r="H1873" s="980"/>
      <c r="I1873" s="980"/>
      <c r="J1873" s="980"/>
      <c r="K1873" s="980"/>
      <c r="L1873" s="980"/>
      <c r="M1873" s="980"/>
      <c r="N1873" s="981"/>
    </row>
    <row r="1874" spans="1:23" ht="25.5" customHeight="1" thickBot="1" x14ac:dyDescent="0.25">
      <c r="B1874" s="244"/>
      <c r="C1874" s="318"/>
      <c r="D1874" s="319"/>
      <c r="E1874" s="319"/>
      <c r="F1874" s="319"/>
      <c r="G1874" s="319"/>
      <c r="H1874" s="319"/>
      <c r="I1874" s="982" t="str">
        <f>Translations!$B$254</f>
        <v>Datu avots</v>
      </c>
      <c r="J1874" s="982"/>
      <c r="K1874" s="982" t="str">
        <f>Translations!$B$255</f>
        <v>Cits datu avots (attiecīgā gadījumā)</v>
      </c>
      <c r="L1874" s="982"/>
      <c r="M1874" s="982" t="str">
        <f>Translations!$B$255</f>
        <v>Cits datu avots (attiecīgā gadījumā)</v>
      </c>
      <c r="N1874" s="982"/>
      <c r="W1874" s="245" t="s">
        <v>165</v>
      </c>
    </row>
    <row r="1875" spans="1:23" ht="12.75" customHeight="1" x14ac:dyDescent="0.2">
      <c r="B1875" s="244"/>
      <c r="C1875" s="318"/>
      <c r="D1875" s="322"/>
      <c r="E1875" s="324" t="s">
        <v>302</v>
      </c>
      <c r="F1875" s="967" t="str">
        <f>Translations!$B$359</f>
        <v>Importētais izmērāmais siltums</v>
      </c>
      <c r="G1875" s="967"/>
      <c r="H1875" s="968"/>
      <c r="I1875" s="958"/>
      <c r="J1875" s="959"/>
      <c r="K1875" s="953"/>
      <c r="L1875" s="957"/>
      <c r="M1875" s="953"/>
      <c r="N1875" s="954"/>
      <c r="W1875" s="251" t="b">
        <f>AND(M1870&lt;&gt;"",M1870=FALSE)</f>
        <v>0</v>
      </c>
    </row>
    <row r="1876" spans="1:23" ht="12.75" customHeight="1" x14ac:dyDescent="0.2">
      <c r="B1876" s="244"/>
      <c r="C1876" s="318"/>
      <c r="D1876" s="322"/>
      <c r="E1876" s="324" t="s">
        <v>303</v>
      </c>
      <c r="F1876" s="969" t="str">
        <f>Translations!$B$360</f>
        <v>Izmērāmais siltums no pulpas</v>
      </c>
      <c r="G1876" s="969"/>
      <c r="H1876" s="970"/>
      <c r="I1876" s="971"/>
      <c r="J1876" s="972"/>
      <c r="K1876" s="973"/>
      <c r="L1876" s="974"/>
      <c r="M1876" s="973"/>
      <c r="N1876" s="975"/>
      <c r="W1876" s="252" t="b">
        <f>W1875</f>
        <v>0</v>
      </c>
    </row>
    <row r="1877" spans="1:23" ht="12.75" customHeight="1" x14ac:dyDescent="0.2">
      <c r="B1877" s="244"/>
      <c r="C1877" s="318"/>
      <c r="D1877" s="322"/>
      <c r="E1877" s="324" t="s">
        <v>304</v>
      </c>
      <c r="F1877" s="969" t="str">
        <f>Translations!$B$361</f>
        <v>Izmērāmais siltums no slāpekļskābes</v>
      </c>
      <c r="G1877" s="969"/>
      <c r="H1877" s="970"/>
      <c r="I1877" s="971"/>
      <c r="J1877" s="972"/>
      <c r="K1877" s="973"/>
      <c r="L1877" s="974"/>
      <c r="M1877" s="973"/>
      <c r="N1877" s="975"/>
      <c r="W1877" s="252" t="b">
        <f>W1876</f>
        <v>0</v>
      </c>
    </row>
    <row r="1878" spans="1:23" ht="12.75" customHeight="1" x14ac:dyDescent="0.2">
      <c r="B1878" s="244"/>
      <c r="C1878" s="318"/>
      <c r="D1878" s="322"/>
      <c r="E1878" s="324" t="s">
        <v>305</v>
      </c>
      <c r="F1878" s="976" t="str">
        <f>Translations!$B$362</f>
        <v>Eksportētais izmērāmais siltums</v>
      </c>
      <c r="G1878" s="976"/>
      <c r="H1878" s="977"/>
      <c r="I1878" s="934"/>
      <c r="J1878" s="935"/>
      <c r="K1878" s="936"/>
      <c r="L1878" s="937"/>
      <c r="M1878" s="936"/>
      <c r="N1878" s="938"/>
      <c r="W1878" s="252" t="b">
        <f>W1877</f>
        <v>0</v>
      </c>
    </row>
    <row r="1879" spans="1:23" ht="12.75" customHeight="1" x14ac:dyDescent="0.2">
      <c r="B1879" s="244"/>
      <c r="C1879" s="318"/>
      <c r="D1879" s="322"/>
      <c r="E1879" s="324" t="s">
        <v>306</v>
      </c>
      <c r="F1879" s="984" t="str">
        <f>Translations!$B$274</f>
        <v>Neto izmērāmā siltuma plūsmas</v>
      </c>
      <c r="G1879" s="984"/>
      <c r="H1879" s="985"/>
      <c r="I1879" s="926"/>
      <c r="J1879" s="927"/>
      <c r="K1879" s="928"/>
      <c r="L1879" s="929"/>
      <c r="M1879" s="928"/>
      <c r="N1879" s="945"/>
      <c r="W1879" s="252" t="b">
        <f>W1878</f>
        <v>0</v>
      </c>
    </row>
    <row r="1880" spans="1:23" ht="5.0999999999999996" customHeight="1" x14ac:dyDescent="0.2">
      <c r="B1880" s="244"/>
      <c r="C1880" s="318"/>
      <c r="D1880" s="322"/>
      <c r="E1880" s="319"/>
      <c r="F1880" s="319"/>
      <c r="G1880" s="319"/>
      <c r="H1880" s="319"/>
      <c r="I1880" s="319"/>
      <c r="J1880" s="319"/>
      <c r="K1880" s="319"/>
      <c r="L1880" s="319"/>
      <c r="M1880" s="319"/>
      <c r="N1880" s="320"/>
      <c r="W1880" s="253"/>
    </row>
    <row r="1881" spans="1:23" ht="12.75" customHeight="1" x14ac:dyDescent="0.2">
      <c r="B1881" s="244"/>
      <c r="C1881" s="318"/>
      <c r="D1881" s="322"/>
      <c r="E1881" s="324" t="s">
        <v>306</v>
      </c>
      <c r="F1881" s="978" t="str">
        <f>Translations!$B$257</f>
        <v>Izmantotās metodikas apraksts</v>
      </c>
      <c r="G1881" s="978"/>
      <c r="H1881" s="978"/>
      <c r="I1881" s="978"/>
      <c r="J1881" s="978"/>
      <c r="K1881" s="978"/>
      <c r="L1881" s="978"/>
      <c r="M1881" s="978"/>
      <c r="N1881" s="979"/>
      <c r="W1881" s="253"/>
    </row>
    <row r="1882" spans="1:23" ht="5.0999999999999996" customHeight="1" x14ac:dyDescent="0.2">
      <c r="B1882" s="244"/>
      <c r="C1882" s="318"/>
      <c r="D1882" s="319"/>
      <c r="E1882" s="323"/>
      <c r="F1882" s="213"/>
      <c r="G1882" s="553"/>
      <c r="H1882" s="553"/>
      <c r="I1882" s="553"/>
      <c r="J1882" s="553"/>
      <c r="K1882" s="553"/>
      <c r="L1882" s="553"/>
      <c r="M1882" s="553"/>
      <c r="N1882" s="554"/>
      <c r="W1882" s="253"/>
    </row>
    <row r="1883" spans="1:23" ht="12.75" customHeight="1" x14ac:dyDescent="0.2">
      <c r="B1883" s="244"/>
      <c r="C1883" s="318"/>
      <c r="D1883" s="322"/>
      <c r="E1883" s="324"/>
      <c r="F1883" s="987" t="str">
        <f>IF(I1743&lt;&gt;"",HYPERLINK("#" &amp; Q1883,EUConst_MsgDescription),"")</f>
        <v/>
      </c>
      <c r="G1883" s="961"/>
      <c r="H1883" s="961"/>
      <c r="I1883" s="961"/>
      <c r="J1883" s="961"/>
      <c r="K1883" s="961"/>
      <c r="L1883" s="961"/>
      <c r="M1883" s="961"/>
      <c r="N1883" s="962"/>
      <c r="P1883" s="22" t="s">
        <v>172</v>
      </c>
      <c r="Q1883" s="371" t="str">
        <f>"#"&amp;ADDRESS(ROW($C$10),COLUMN($C$10))</f>
        <v>#$C$10</v>
      </c>
      <c r="W1883" s="253"/>
    </row>
    <row r="1884" spans="1:23" ht="5.0999999999999996" customHeight="1" x14ac:dyDescent="0.2">
      <c r="C1884" s="318"/>
      <c r="D1884" s="322"/>
      <c r="E1884" s="325"/>
      <c r="F1884" s="988"/>
      <c r="G1884" s="988"/>
      <c r="H1884" s="988"/>
      <c r="I1884" s="988"/>
      <c r="J1884" s="988"/>
      <c r="K1884" s="988"/>
      <c r="L1884" s="988"/>
      <c r="M1884" s="988"/>
      <c r="N1884" s="989"/>
      <c r="W1884" s="253"/>
    </row>
    <row r="1885" spans="1:23" s="249" customFormat="1" ht="50.1" customHeight="1" x14ac:dyDescent="0.2">
      <c r="A1885" s="254"/>
      <c r="B1885" s="12"/>
      <c r="C1885" s="318"/>
      <c r="D1885" s="325"/>
      <c r="E1885" s="325"/>
      <c r="F1885" s="946"/>
      <c r="G1885" s="947"/>
      <c r="H1885" s="947"/>
      <c r="I1885" s="947"/>
      <c r="J1885" s="947"/>
      <c r="K1885" s="947"/>
      <c r="L1885" s="947"/>
      <c r="M1885" s="947"/>
      <c r="N1885" s="948"/>
      <c r="O1885" s="36"/>
      <c r="P1885" s="254"/>
      <c r="Q1885" s="254"/>
      <c r="R1885" s="254"/>
      <c r="S1885" s="245"/>
      <c r="T1885" s="245"/>
      <c r="U1885" s="254"/>
      <c r="V1885" s="254"/>
      <c r="W1885" s="255" t="b">
        <f>W1879</f>
        <v>0</v>
      </c>
    </row>
    <row r="1886" spans="1:23" ht="5.0999999999999996" customHeight="1" x14ac:dyDescent="0.2">
      <c r="C1886" s="318"/>
      <c r="D1886" s="322"/>
      <c r="E1886" s="319"/>
      <c r="F1886" s="319"/>
      <c r="G1886" s="319"/>
      <c r="H1886" s="319"/>
      <c r="I1886" s="319"/>
      <c r="J1886" s="319"/>
      <c r="K1886" s="319"/>
      <c r="L1886" s="319"/>
      <c r="M1886" s="319"/>
      <c r="N1886" s="320"/>
      <c r="W1886" s="253"/>
    </row>
    <row r="1887" spans="1:23" ht="12.75" customHeight="1" x14ac:dyDescent="0.2">
      <c r="C1887" s="318"/>
      <c r="D1887" s="322"/>
      <c r="E1887" s="324"/>
      <c r="F1887" s="990" t="str">
        <f>Translations!$B$210</f>
        <v>Atsauce uz ārējām datnēm (attiecīgā gadījumā)</v>
      </c>
      <c r="G1887" s="990"/>
      <c r="H1887" s="990"/>
      <c r="I1887" s="990"/>
      <c r="J1887" s="990"/>
      <c r="K1887" s="900"/>
      <c r="L1887" s="900"/>
      <c r="M1887" s="900"/>
      <c r="N1887" s="900"/>
      <c r="W1887" s="255" t="b">
        <f>W1885</f>
        <v>0</v>
      </c>
    </row>
    <row r="1888" spans="1:23" ht="5.0999999999999996" customHeight="1" x14ac:dyDescent="0.2">
      <c r="C1888" s="318"/>
      <c r="D1888" s="322"/>
      <c r="E1888" s="319"/>
      <c r="F1888" s="319"/>
      <c r="G1888" s="319"/>
      <c r="H1888" s="319"/>
      <c r="I1888" s="319"/>
      <c r="J1888" s="319"/>
      <c r="K1888" s="319"/>
      <c r="L1888" s="319"/>
      <c r="M1888" s="319"/>
      <c r="N1888" s="320"/>
      <c r="V1888" s="254"/>
      <c r="W1888" s="253"/>
    </row>
    <row r="1889" spans="1:23" ht="12.75" customHeight="1" x14ac:dyDescent="0.2">
      <c r="C1889" s="318"/>
      <c r="D1889" s="322" t="s">
        <v>34</v>
      </c>
      <c r="E1889" s="1006" t="str">
        <f>Translations!$B$258</f>
        <v>Vai ir ievērota hierarhiskā kārtība?</v>
      </c>
      <c r="F1889" s="1006"/>
      <c r="G1889" s="1006"/>
      <c r="H1889" s="1007"/>
      <c r="I1889" s="260"/>
      <c r="J1889" s="330" t="str">
        <f>Translations!$B$259</f>
        <v xml:space="preserve"> Ja nav, kāpēc nav?</v>
      </c>
      <c r="K1889" s="926"/>
      <c r="L1889" s="927"/>
      <c r="M1889" s="927"/>
      <c r="N1889" s="941"/>
      <c r="V1889" s="257" t="b">
        <f>W1887</f>
        <v>0</v>
      </c>
      <c r="W1889" s="258" t="b">
        <f>OR(W1885,AND(I1889&lt;&gt;"",I1889=TRUE))</f>
        <v>0</v>
      </c>
    </row>
    <row r="1890" spans="1:23" ht="5.0999999999999996" customHeight="1" x14ac:dyDescent="0.2">
      <c r="C1890" s="318"/>
      <c r="D1890" s="319"/>
      <c r="E1890" s="549"/>
      <c r="F1890" s="549"/>
      <c r="G1890" s="549"/>
      <c r="H1890" s="549"/>
      <c r="I1890" s="549"/>
      <c r="J1890" s="549"/>
      <c r="K1890" s="549"/>
      <c r="L1890" s="549"/>
      <c r="M1890" s="549"/>
      <c r="N1890" s="550"/>
      <c r="V1890" s="254"/>
      <c r="W1890" s="253"/>
    </row>
    <row r="1891" spans="1:23" ht="12.75" customHeight="1" x14ac:dyDescent="0.2">
      <c r="C1891" s="318"/>
      <c r="D1891" s="331"/>
      <c r="E1891" s="331"/>
      <c r="F1891" s="978" t="str">
        <f>Translations!$B$264</f>
        <v>Sīkākas ziņas par jebkādām atkāpēm no hierarhijas</v>
      </c>
      <c r="G1891" s="978"/>
      <c r="H1891" s="978"/>
      <c r="I1891" s="978"/>
      <c r="J1891" s="978"/>
      <c r="K1891" s="978"/>
      <c r="L1891" s="978"/>
      <c r="M1891" s="978"/>
      <c r="N1891" s="979"/>
      <c r="V1891" s="254"/>
      <c r="W1891" s="253"/>
    </row>
    <row r="1892" spans="1:23" ht="25.5" customHeight="1" x14ac:dyDescent="0.2">
      <c r="C1892" s="318"/>
      <c r="D1892" s="331"/>
      <c r="E1892" s="331"/>
      <c r="F1892" s="946"/>
      <c r="G1892" s="947"/>
      <c r="H1892" s="947"/>
      <c r="I1892" s="947"/>
      <c r="J1892" s="947"/>
      <c r="K1892" s="947"/>
      <c r="L1892" s="947"/>
      <c r="M1892" s="947"/>
      <c r="N1892" s="948"/>
      <c r="V1892" s="254"/>
      <c r="W1892" s="255" t="b">
        <f>W1889</f>
        <v>0</v>
      </c>
    </row>
    <row r="1893" spans="1:23" ht="5.0999999999999996" customHeight="1" x14ac:dyDescent="0.2">
      <c r="C1893" s="318"/>
      <c r="D1893" s="319"/>
      <c r="E1893" s="549"/>
      <c r="F1893" s="549"/>
      <c r="G1893" s="549"/>
      <c r="H1893" s="549"/>
      <c r="I1893" s="549"/>
      <c r="J1893" s="549"/>
      <c r="K1893" s="549"/>
      <c r="L1893" s="549"/>
      <c r="M1893" s="549"/>
      <c r="N1893" s="550"/>
      <c r="V1893" s="254"/>
      <c r="W1893" s="253"/>
    </row>
    <row r="1894" spans="1:23" ht="12.75" customHeight="1" x14ac:dyDescent="0.2">
      <c r="C1894" s="318"/>
      <c r="D1894" s="322" t="s">
        <v>35</v>
      </c>
      <c r="E1894" s="980" t="str">
        <f>Translations!$B$363</f>
        <v>Relevanto attiecināmo emisijas faktoru noteikšanas metodikas apraksts saskaņā ar FAR VII pielikuma 10.1.2. un 10.1.3. iedaļu.</v>
      </c>
      <c r="F1894" s="980"/>
      <c r="G1894" s="980"/>
      <c r="H1894" s="980"/>
      <c r="I1894" s="980"/>
      <c r="J1894" s="980"/>
      <c r="K1894" s="980"/>
      <c r="L1894" s="980"/>
      <c r="M1894" s="980"/>
      <c r="N1894" s="981"/>
      <c r="V1894" s="254"/>
      <c r="W1894" s="253"/>
    </row>
    <row r="1895" spans="1:23" ht="5.0999999999999996" customHeight="1" x14ac:dyDescent="0.2">
      <c r="C1895" s="318"/>
      <c r="D1895" s="319"/>
      <c r="E1895" s="323"/>
      <c r="F1895" s="213"/>
      <c r="G1895" s="553"/>
      <c r="H1895" s="553"/>
      <c r="I1895" s="553"/>
      <c r="J1895" s="553"/>
      <c r="K1895" s="553"/>
      <c r="L1895" s="553"/>
      <c r="M1895" s="553"/>
      <c r="N1895" s="554"/>
      <c r="W1895" s="253"/>
    </row>
    <row r="1896" spans="1:23" ht="12.75" customHeight="1" x14ac:dyDescent="0.2">
      <c r="C1896" s="318"/>
      <c r="D1896" s="322"/>
      <c r="E1896" s="324"/>
      <c r="F1896" s="987" t="str">
        <f>IF(I1743&lt;&gt;"",HYPERLINK("#" &amp; Q1896,EUConst_MsgDescription),"")</f>
        <v/>
      </c>
      <c r="G1896" s="961"/>
      <c r="H1896" s="961"/>
      <c r="I1896" s="961"/>
      <c r="J1896" s="961"/>
      <c r="K1896" s="961"/>
      <c r="L1896" s="961"/>
      <c r="M1896" s="961"/>
      <c r="N1896" s="962"/>
      <c r="P1896" s="22" t="s">
        <v>172</v>
      </c>
      <c r="Q1896" s="371" t="str">
        <f>"#"&amp;ADDRESS(ROW($C$10),COLUMN($C$10))</f>
        <v>#$C$10</v>
      </c>
      <c r="W1896" s="253"/>
    </row>
    <row r="1897" spans="1:23" ht="5.0999999999999996" customHeight="1" x14ac:dyDescent="0.2">
      <c r="C1897" s="318"/>
      <c r="D1897" s="322"/>
      <c r="E1897" s="325"/>
      <c r="F1897" s="988"/>
      <c r="G1897" s="988"/>
      <c r="H1897" s="988"/>
      <c r="I1897" s="988"/>
      <c r="J1897" s="988"/>
      <c r="K1897" s="988"/>
      <c r="L1897" s="988"/>
      <c r="M1897" s="988"/>
      <c r="N1897" s="989"/>
      <c r="W1897" s="253"/>
    </row>
    <row r="1898" spans="1:23" s="249" customFormat="1" ht="50.1" customHeight="1" x14ac:dyDescent="0.2">
      <c r="A1898" s="254"/>
      <c r="B1898" s="12"/>
      <c r="C1898" s="318"/>
      <c r="D1898" s="331"/>
      <c r="E1898" s="332"/>
      <c r="F1898" s="946"/>
      <c r="G1898" s="947"/>
      <c r="H1898" s="947"/>
      <c r="I1898" s="947"/>
      <c r="J1898" s="947"/>
      <c r="K1898" s="947"/>
      <c r="L1898" s="947"/>
      <c r="M1898" s="947"/>
      <c r="N1898" s="948"/>
      <c r="O1898" s="36"/>
      <c r="P1898" s="269"/>
      <c r="Q1898" s="245"/>
      <c r="R1898" s="254"/>
      <c r="S1898" s="245"/>
      <c r="T1898" s="245"/>
      <c r="U1898" s="254"/>
      <c r="V1898" s="254"/>
      <c r="W1898" s="255" t="b">
        <f>W1887</f>
        <v>0</v>
      </c>
    </row>
    <row r="1899" spans="1:23" ht="5.0999999999999996" customHeight="1" x14ac:dyDescent="0.2">
      <c r="C1899" s="318"/>
      <c r="D1899" s="322"/>
      <c r="E1899" s="319"/>
      <c r="F1899" s="319"/>
      <c r="G1899" s="319"/>
      <c r="H1899" s="319"/>
      <c r="I1899" s="319"/>
      <c r="J1899" s="319"/>
      <c r="K1899" s="319"/>
      <c r="L1899" s="319"/>
      <c r="M1899" s="319"/>
      <c r="N1899" s="320"/>
      <c r="W1899" s="253"/>
    </row>
    <row r="1900" spans="1:23" ht="12.75" customHeight="1" x14ac:dyDescent="0.2">
      <c r="C1900" s="318"/>
      <c r="D1900" s="322"/>
      <c r="E1900" s="324"/>
      <c r="F1900" s="990" t="str">
        <f>Translations!$B$210</f>
        <v>Atsauce uz ārējām datnēm (attiecīgā gadījumā)</v>
      </c>
      <c r="G1900" s="990"/>
      <c r="H1900" s="990"/>
      <c r="I1900" s="990"/>
      <c r="J1900" s="990"/>
      <c r="K1900" s="900"/>
      <c r="L1900" s="900"/>
      <c r="M1900" s="900"/>
      <c r="N1900" s="900"/>
      <c r="W1900" s="255" t="b">
        <f>W1898</f>
        <v>0</v>
      </c>
    </row>
    <row r="1901" spans="1:23" ht="5.0999999999999996" customHeight="1" x14ac:dyDescent="0.2">
      <c r="C1901" s="318"/>
      <c r="D1901" s="319"/>
      <c r="E1901" s="549"/>
      <c r="F1901" s="549"/>
      <c r="G1901" s="549"/>
      <c r="H1901" s="549"/>
      <c r="I1901" s="549"/>
      <c r="J1901" s="549"/>
      <c r="K1901" s="549"/>
      <c r="L1901" s="549"/>
      <c r="M1901" s="549"/>
      <c r="N1901" s="550"/>
      <c r="R1901" s="254"/>
      <c r="V1901" s="254"/>
      <c r="W1901" s="253"/>
    </row>
    <row r="1902" spans="1:23" ht="12.75" customHeight="1" x14ac:dyDescent="0.2">
      <c r="C1902" s="318"/>
      <c r="D1902" s="322" t="s">
        <v>36</v>
      </c>
      <c r="E1902" s="980" t="str">
        <f>Translations!$B$366</f>
        <v>Vai ir relevantas no pulpu ražojošām apakšiekārtām importētas izmērāma siltuma plūsmas?</v>
      </c>
      <c r="F1902" s="980"/>
      <c r="G1902" s="980"/>
      <c r="H1902" s="980"/>
      <c r="I1902" s="980"/>
      <c r="J1902" s="980"/>
      <c r="K1902" s="980"/>
      <c r="L1902" s="980"/>
      <c r="M1902" s="986"/>
      <c r="N1902" s="986"/>
      <c r="R1902" s="254"/>
      <c r="V1902" s="254"/>
      <c r="W1902" s="255" t="b">
        <f>W1900</f>
        <v>0</v>
      </c>
    </row>
    <row r="1903" spans="1:23" ht="5.0999999999999996" customHeight="1" x14ac:dyDescent="0.2">
      <c r="C1903" s="318"/>
      <c r="D1903" s="319"/>
      <c r="E1903" s="549"/>
      <c r="F1903" s="549"/>
      <c r="G1903" s="549"/>
      <c r="H1903" s="549"/>
      <c r="I1903" s="549"/>
      <c r="J1903" s="549"/>
      <c r="K1903" s="549"/>
      <c r="L1903" s="549"/>
      <c r="M1903" s="549"/>
      <c r="N1903" s="550"/>
      <c r="R1903" s="254"/>
      <c r="V1903" s="254"/>
      <c r="W1903" s="253"/>
    </row>
    <row r="1904" spans="1:23" ht="12.75" customHeight="1" x14ac:dyDescent="0.2">
      <c r="C1904" s="318"/>
      <c r="D1904" s="319"/>
      <c r="E1904" s="319"/>
      <c r="F1904" s="978" t="str">
        <f>Translations!$B$257</f>
        <v>Izmantotās metodikas apraksts</v>
      </c>
      <c r="G1904" s="978"/>
      <c r="H1904" s="978"/>
      <c r="I1904" s="978"/>
      <c r="J1904" s="978"/>
      <c r="K1904" s="978"/>
      <c r="L1904" s="978"/>
      <c r="M1904" s="978"/>
      <c r="N1904" s="979"/>
      <c r="R1904" s="254"/>
      <c r="V1904" s="254"/>
      <c r="W1904" s="253"/>
    </row>
    <row r="1905" spans="2:23" ht="5.0999999999999996" customHeight="1" x14ac:dyDescent="0.2">
      <c r="C1905" s="318"/>
      <c r="D1905" s="319"/>
      <c r="E1905" s="549"/>
      <c r="F1905" s="549"/>
      <c r="G1905" s="549"/>
      <c r="H1905" s="549"/>
      <c r="I1905" s="549"/>
      <c r="J1905" s="549"/>
      <c r="K1905" s="549"/>
      <c r="L1905" s="549"/>
      <c r="M1905" s="549"/>
      <c r="N1905" s="550"/>
      <c r="R1905" s="254"/>
      <c r="V1905" s="254"/>
      <c r="W1905" s="253"/>
    </row>
    <row r="1906" spans="2:23" ht="12.75" customHeight="1" x14ac:dyDescent="0.2">
      <c r="C1906" s="318"/>
      <c r="D1906" s="322"/>
      <c r="E1906" s="324"/>
      <c r="F1906" s="987" t="str">
        <f>IF(I1743&lt;&gt;"",HYPERLINK("#" &amp; Q1906,EUConst_MsgDescription),"")</f>
        <v/>
      </c>
      <c r="G1906" s="961"/>
      <c r="H1906" s="961"/>
      <c r="I1906" s="961"/>
      <c r="J1906" s="961"/>
      <c r="K1906" s="961"/>
      <c r="L1906" s="961"/>
      <c r="M1906" s="961"/>
      <c r="N1906" s="962"/>
      <c r="P1906" s="22" t="s">
        <v>172</v>
      </c>
      <c r="Q1906" s="371" t="str">
        <f>"#"&amp;ADDRESS(ROW($C$10),COLUMN($C$10))</f>
        <v>#$C$10</v>
      </c>
      <c r="W1906" s="253"/>
    </row>
    <row r="1907" spans="2:23" ht="5.0999999999999996" customHeight="1" x14ac:dyDescent="0.2">
      <c r="C1907" s="318"/>
      <c r="D1907" s="322"/>
      <c r="E1907" s="325"/>
      <c r="F1907" s="988"/>
      <c r="G1907" s="988"/>
      <c r="H1907" s="988"/>
      <c r="I1907" s="988"/>
      <c r="J1907" s="988"/>
      <c r="K1907" s="988"/>
      <c r="L1907" s="988"/>
      <c r="M1907" s="988"/>
      <c r="N1907" s="989"/>
      <c r="W1907" s="253"/>
    </row>
    <row r="1908" spans="2:23" ht="50.1" customHeight="1" thickBot="1" x14ac:dyDescent="0.25">
      <c r="C1908" s="318"/>
      <c r="D1908" s="319"/>
      <c r="E1908" s="319"/>
      <c r="F1908" s="946"/>
      <c r="G1908" s="947"/>
      <c r="H1908" s="947"/>
      <c r="I1908" s="947"/>
      <c r="J1908" s="947"/>
      <c r="K1908" s="947"/>
      <c r="L1908" s="947"/>
      <c r="M1908" s="947"/>
      <c r="N1908" s="948"/>
      <c r="R1908" s="254"/>
      <c r="V1908" s="254"/>
      <c r="W1908" s="270" t="b">
        <f>OR(W1902,AND(M1902&lt;&gt;"",M1902=FALSE))</f>
        <v>0</v>
      </c>
    </row>
    <row r="1909" spans="2:23" ht="5.0999999999999996" customHeight="1" x14ac:dyDescent="0.2">
      <c r="C1909" s="318"/>
      <c r="D1909" s="322"/>
      <c r="E1909" s="319"/>
      <c r="F1909" s="319"/>
      <c r="G1909" s="319"/>
      <c r="H1909" s="319"/>
      <c r="I1909" s="319"/>
      <c r="J1909" s="319"/>
      <c r="K1909" s="319"/>
      <c r="L1909" s="319"/>
      <c r="M1909" s="319"/>
      <c r="N1909" s="320"/>
    </row>
    <row r="1910" spans="2:23" ht="5.0999999999999996" customHeight="1" x14ac:dyDescent="0.2">
      <c r="B1910" s="244"/>
      <c r="C1910" s="315"/>
      <c r="D1910" s="328"/>
      <c r="E1910" s="316"/>
      <c r="F1910" s="316"/>
      <c r="G1910" s="316"/>
      <c r="H1910" s="316"/>
      <c r="I1910" s="316"/>
      <c r="J1910" s="316"/>
      <c r="K1910" s="316"/>
      <c r="L1910" s="316"/>
      <c r="M1910" s="316"/>
      <c r="N1910" s="317"/>
    </row>
    <row r="1911" spans="2:23" ht="12.75" customHeight="1" x14ac:dyDescent="0.2">
      <c r="B1911" s="244"/>
      <c r="C1911" s="318"/>
      <c r="D1911" s="321" t="s">
        <v>323</v>
      </c>
      <c r="E1911" s="1017" t="str">
        <f>Translations!$B$367</f>
        <v>Šīs apakšiekārtas atlikumgāzu bilance</v>
      </c>
      <c r="F1911" s="1017"/>
      <c r="G1911" s="1017"/>
      <c r="H1911" s="1017"/>
      <c r="I1911" s="1017"/>
      <c r="J1911" s="1017"/>
      <c r="K1911" s="1017"/>
      <c r="L1911" s="1017"/>
      <c r="M1911" s="1017"/>
      <c r="N1911" s="1018"/>
    </row>
    <row r="1912" spans="2:23" ht="12.75" customHeight="1" x14ac:dyDescent="0.2">
      <c r="B1912" s="244"/>
      <c r="C1912" s="318"/>
      <c r="D1912" s="322" t="s">
        <v>32</v>
      </c>
      <c r="E1912" s="980" t="str">
        <f>Translations!$B$370</f>
        <v>Vai atlikumgāzes ir šai apakšiekārtai relevantas?</v>
      </c>
      <c r="F1912" s="980"/>
      <c r="G1912" s="980"/>
      <c r="H1912" s="980"/>
      <c r="I1912" s="980"/>
      <c r="J1912" s="980"/>
      <c r="K1912" s="980"/>
      <c r="L1912" s="980"/>
      <c r="M1912" s="986"/>
      <c r="N1912" s="986"/>
    </row>
    <row r="1913" spans="2:23" ht="12.75" customHeight="1" x14ac:dyDescent="0.2">
      <c r="B1913" s="244"/>
      <c r="C1913" s="318"/>
      <c r="D1913" s="322"/>
      <c r="E1913" s="319"/>
      <c r="F1913" s="319"/>
      <c r="G1913" s="319"/>
      <c r="H1913" s="319"/>
      <c r="I1913" s="319"/>
      <c r="J1913" s="921" t="str">
        <f>IF(I1743="","",IF(AND(M1912&lt;&gt;"",M1912=FALSE),HYPERLINK(Q1913,EUconst_MsgGoOn),""))</f>
        <v/>
      </c>
      <c r="K1913" s="922"/>
      <c r="L1913" s="922"/>
      <c r="M1913" s="922"/>
      <c r="N1913" s="923"/>
      <c r="P1913" s="22" t="s">
        <v>172</v>
      </c>
      <c r="Q1913" s="371" t="str">
        <f>"#JUMP_F"&amp;P1743+1</f>
        <v>#JUMP_F2</v>
      </c>
    </row>
    <row r="1914" spans="2:23" ht="5.0999999999999996" customHeight="1" x14ac:dyDescent="0.2">
      <c r="B1914" s="244"/>
      <c r="C1914" s="318"/>
      <c r="D1914" s="322"/>
      <c r="E1914" s="319"/>
      <c r="F1914" s="319"/>
      <c r="G1914" s="319"/>
      <c r="H1914" s="319"/>
      <c r="I1914" s="319"/>
      <c r="J1914" s="319"/>
      <c r="K1914" s="319"/>
      <c r="L1914" s="319"/>
      <c r="M1914" s="319"/>
      <c r="N1914" s="320"/>
    </row>
    <row r="1915" spans="2:23" ht="12.75" customHeight="1" x14ac:dyDescent="0.2">
      <c r="B1915" s="244"/>
      <c r="C1915" s="318"/>
      <c r="D1915" s="322" t="s">
        <v>33</v>
      </c>
      <c r="E1915" s="980" t="str">
        <f>Translations!$B$249</f>
        <v>Informācija par izmantoto metodiku</v>
      </c>
      <c r="F1915" s="980"/>
      <c r="G1915" s="980"/>
      <c r="H1915" s="980"/>
      <c r="I1915" s="980"/>
      <c r="J1915" s="980"/>
      <c r="K1915" s="980"/>
      <c r="L1915" s="980"/>
      <c r="M1915" s="980"/>
      <c r="N1915" s="981"/>
    </row>
    <row r="1916" spans="2:23" ht="25.5" customHeight="1" thickBot="1" x14ac:dyDescent="0.25">
      <c r="B1916" s="244"/>
      <c r="C1916" s="318"/>
      <c r="D1916" s="319"/>
      <c r="E1916" s="319"/>
      <c r="F1916" s="336"/>
      <c r="G1916" s="319"/>
      <c r="H1916" s="319"/>
      <c r="I1916" s="982" t="str">
        <f>Translations!$B$254</f>
        <v>Datu avots</v>
      </c>
      <c r="J1916" s="982"/>
      <c r="K1916" s="982" t="str">
        <f>Translations!$B$255</f>
        <v>Cits datu avots (attiecīgā gadījumā)</v>
      </c>
      <c r="L1916" s="982"/>
      <c r="M1916" s="982" t="str">
        <f>Translations!$B$255</f>
        <v>Cits datu avots (attiecīgā gadījumā)</v>
      </c>
      <c r="N1916" s="982"/>
      <c r="W1916" s="245" t="s">
        <v>165</v>
      </c>
    </row>
    <row r="1917" spans="2:23" ht="12.75" customHeight="1" x14ac:dyDescent="0.2">
      <c r="B1917" s="244"/>
      <c r="C1917" s="318"/>
      <c r="D1917" s="322"/>
      <c r="E1917" s="324" t="s">
        <v>302</v>
      </c>
      <c r="F1917" s="967" t="str">
        <f>Translations!$B$374</f>
        <v>Radušās atlikumgāzes</v>
      </c>
      <c r="G1917" s="967"/>
      <c r="H1917" s="968"/>
      <c r="I1917" s="958"/>
      <c r="J1917" s="959"/>
      <c r="K1917" s="953"/>
      <c r="L1917" s="957"/>
      <c r="M1917" s="953"/>
      <c r="N1917" s="954"/>
      <c r="W1917" s="251" t="b">
        <f>AND(M1912&lt;&gt;"",M1912=FALSE)</f>
        <v>0</v>
      </c>
    </row>
    <row r="1918" spans="2:23" ht="12.75" customHeight="1" x14ac:dyDescent="0.2">
      <c r="B1918" s="244"/>
      <c r="C1918" s="318"/>
      <c r="D1918" s="322"/>
      <c r="E1918" s="324" t="s">
        <v>303</v>
      </c>
      <c r="F1918" s="969" t="str">
        <f>Translations!$B$256</f>
        <v>Enerģētiskais saturs</v>
      </c>
      <c r="G1918" s="969"/>
      <c r="H1918" s="970"/>
      <c r="I1918" s="971"/>
      <c r="J1918" s="972"/>
      <c r="K1918" s="973"/>
      <c r="L1918" s="974"/>
      <c r="M1918" s="973"/>
      <c r="N1918" s="975"/>
      <c r="W1918" s="252" t="b">
        <f>W1917</f>
        <v>0</v>
      </c>
    </row>
    <row r="1919" spans="2:23" ht="12.75" customHeight="1" x14ac:dyDescent="0.2">
      <c r="B1919" s="244"/>
      <c r="C1919" s="318"/>
      <c r="D1919" s="322"/>
      <c r="E1919" s="324" t="s">
        <v>304</v>
      </c>
      <c r="F1919" s="976" t="str">
        <f>Translations!$B$375</f>
        <v>Emisijas faktors</v>
      </c>
      <c r="G1919" s="976"/>
      <c r="H1919" s="977"/>
      <c r="I1919" s="934"/>
      <c r="J1919" s="935"/>
      <c r="K1919" s="936"/>
      <c r="L1919" s="937"/>
      <c r="M1919" s="936"/>
      <c r="N1919" s="938"/>
      <c r="W1919" s="252" t="b">
        <f>W1918</f>
        <v>0</v>
      </c>
    </row>
    <row r="1920" spans="2:23" ht="12.75" customHeight="1" x14ac:dyDescent="0.2">
      <c r="B1920" s="244"/>
      <c r="C1920" s="318"/>
      <c r="D1920" s="322"/>
      <c r="E1920" s="324" t="s">
        <v>305</v>
      </c>
      <c r="F1920" s="967" t="str">
        <f>Translations!$B$376</f>
        <v>Patērētās atlikumgāzes</v>
      </c>
      <c r="G1920" s="967"/>
      <c r="H1920" s="968"/>
      <c r="I1920" s="958"/>
      <c r="J1920" s="959"/>
      <c r="K1920" s="953"/>
      <c r="L1920" s="957"/>
      <c r="M1920" s="953"/>
      <c r="N1920" s="954"/>
      <c r="W1920" s="252" t="b">
        <f t="shared" ref="W1920:W1931" si="8">W1919</f>
        <v>0</v>
      </c>
    </row>
    <row r="1921" spans="2:23" ht="12.75" customHeight="1" x14ac:dyDescent="0.2">
      <c r="B1921" s="244"/>
      <c r="C1921" s="318"/>
      <c r="D1921" s="322"/>
      <c r="E1921" s="324" t="s">
        <v>306</v>
      </c>
      <c r="F1921" s="969" t="str">
        <f>Translations!$B$256</f>
        <v>Enerģētiskais saturs</v>
      </c>
      <c r="G1921" s="969"/>
      <c r="H1921" s="970"/>
      <c r="I1921" s="971"/>
      <c r="J1921" s="972"/>
      <c r="K1921" s="973"/>
      <c r="L1921" s="974"/>
      <c r="M1921" s="973"/>
      <c r="N1921" s="975"/>
      <c r="W1921" s="252" t="b">
        <f t="shared" si="8"/>
        <v>0</v>
      </c>
    </row>
    <row r="1922" spans="2:23" ht="12.75" customHeight="1" x14ac:dyDescent="0.2">
      <c r="B1922" s="244"/>
      <c r="C1922" s="318"/>
      <c r="D1922" s="322"/>
      <c r="E1922" s="324" t="s">
        <v>307</v>
      </c>
      <c r="F1922" s="976" t="str">
        <f>Translations!$B$375</f>
        <v>Emisijas faktors</v>
      </c>
      <c r="G1922" s="976"/>
      <c r="H1922" s="977"/>
      <c r="I1922" s="934"/>
      <c r="J1922" s="935"/>
      <c r="K1922" s="936"/>
      <c r="L1922" s="937"/>
      <c r="M1922" s="936"/>
      <c r="N1922" s="938"/>
      <c r="W1922" s="252" t="b">
        <f t="shared" si="8"/>
        <v>0</v>
      </c>
    </row>
    <row r="1923" spans="2:23" ht="12.75" customHeight="1" x14ac:dyDescent="0.2">
      <c r="B1923" s="244"/>
      <c r="C1923" s="318"/>
      <c r="D1923" s="322"/>
      <c r="E1923" s="324" t="s">
        <v>308</v>
      </c>
      <c r="F1923" s="967" t="str">
        <f>Translations!$B$377</f>
        <v>Lāpā sadedzinātās atlikumgāzes (ne drošības apsvērumu dēļ)</v>
      </c>
      <c r="G1923" s="967"/>
      <c r="H1923" s="968"/>
      <c r="I1923" s="958"/>
      <c r="J1923" s="959"/>
      <c r="K1923" s="953"/>
      <c r="L1923" s="957"/>
      <c r="M1923" s="953"/>
      <c r="N1923" s="954"/>
      <c r="W1923" s="252" t="b">
        <f t="shared" si="8"/>
        <v>0</v>
      </c>
    </row>
    <row r="1924" spans="2:23" ht="12.75" customHeight="1" x14ac:dyDescent="0.2">
      <c r="B1924" s="244"/>
      <c r="C1924" s="318"/>
      <c r="D1924" s="322"/>
      <c r="E1924" s="324" t="s">
        <v>309</v>
      </c>
      <c r="F1924" s="969" t="str">
        <f>Translations!$B$256</f>
        <v>Enerģētiskais saturs</v>
      </c>
      <c r="G1924" s="969"/>
      <c r="H1924" s="970"/>
      <c r="I1924" s="971"/>
      <c r="J1924" s="972"/>
      <c r="K1924" s="973"/>
      <c r="L1924" s="974"/>
      <c r="M1924" s="973"/>
      <c r="N1924" s="975"/>
      <c r="W1924" s="252" t="b">
        <f t="shared" si="8"/>
        <v>0</v>
      </c>
    </row>
    <row r="1925" spans="2:23" ht="12.75" customHeight="1" x14ac:dyDescent="0.2">
      <c r="B1925" s="244"/>
      <c r="C1925" s="318"/>
      <c r="D1925" s="322"/>
      <c r="E1925" s="324" t="s">
        <v>310</v>
      </c>
      <c r="F1925" s="976" t="str">
        <f>Translations!$B$375</f>
        <v>Emisijas faktors</v>
      </c>
      <c r="G1925" s="976"/>
      <c r="H1925" s="977"/>
      <c r="I1925" s="934"/>
      <c r="J1925" s="935"/>
      <c r="K1925" s="936"/>
      <c r="L1925" s="937"/>
      <c r="M1925" s="936"/>
      <c r="N1925" s="938"/>
      <c r="W1925" s="252" t="b">
        <f t="shared" si="8"/>
        <v>0</v>
      </c>
    </row>
    <row r="1926" spans="2:23" ht="12.75" customHeight="1" x14ac:dyDescent="0.2">
      <c r="B1926" s="244"/>
      <c r="C1926" s="318"/>
      <c r="D1926" s="322"/>
      <c r="E1926" s="324" t="s">
        <v>311</v>
      </c>
      <c r="F1926" s="967" t="str">
        <f>Translations!$B$378</f>
        <v>Importētās atlikumgāzes</v>
      </c>
      <c r="G1926" s="967"/>
      <c r="H1926" s="968"/>
      <c r="I1926" s="958"/>
      <c r="J1926" s="959"/>
      <c r="K1926" s="953"/>
      <c r="L1926" s="957"/>
      <c r="M1926" s="953"/>
      <c r="N1926" s="954"/>
      <c r="W1926" s="252" t="b">
        <f t="shared" si="8"/>
        <v>0</v>
      </c>
    </row>
    <row r="1927" spans="2:23" ht="12.75" customHeight="1" x14ac:dyDescent="0.2">
      <c r="B1927" s="244"/>
      <c r="C1927" s="318"/>
      <c r="D1927" s="322"/>
      <c r="E1927" s="324" t="s">
        <v>312</v>
      </c>
      <c r="F1927" s="969" t="str">
        <f>Translations!$B$256</f>
        <v>Enerģētiskais saturs</v>
      </c>
      <c r="G1927" s="969"/>
      <c r="H1927" s="970"/>
      <c r="I1927" s="971"/>
      <c r="J1927" s="972"/>
      <c r="K1927" s="973"/>
      <c r="L1927" s="974"/>
      <c r="M1927" s="973"/>
      <c r="N1927" s="975"/>
      <c r="W1927" s="252" t="b">
        <f t="shared" si="8"/>
        <v>0</v>
      </c>
    </row>
    <row r="1928" spans="2:23" ht="12.75" customHeight="1" x14ac:dyDescent="0.2">
      <c r="B1928" s="244"/>
      <c r="C1928" s="318"/>
      <c r="D1928" s="322"/>
      <c r="E1928" s="324" t="s">
        <v>313</v>
      </c>
      <c r="F1928" s="976" t="str">
        <f>Translations!$B$375</f>
        <v>Emisijas faktors</v>
      </c>
      <c r="G1928" s="976"/>
      <c r="H1928" s="977"/>
      <c r="I1928" s="934"/>
      <c r="J1928" s="935"/>
      <c r="K1928" s="936"/>
      <c r="L1928" s="937"/>
      <c r="M1928" s="936"/>
      <c r="N1928" s="938"/>
      <c r="W1928" s="252" t="b">
        <f t="shared" si="8"/>
        <v>0</v>
      </c>
    </row>
    <row r="1929" spans="2:23" ht="12.75" customHeight="1" x14ac:dyDescent="0.2">
      <c r="B1929" s="244"/>
      <c r="C1929" s="318"/>
      <c r="D1929" s="322"/>
      <c r="E1929" s="324" t="s">
        <v>314</v>
      </c>
      <c r="F1929" s="967" t="str">
        <f>Translations!$B$379</f>
        <v>Eksportētās atlikumgāzes</v>
      </c>
      <c r="G1929" s="967"/>
      <c r="H1929" s="968"/>
      <c r="I1929" s="958"/>
      <c r="J1929" s="959"/>
      <c r="K1929" s="953"/>
      <c r="L1929" s="957"/>
      <c r="M1929" s="953"/>
      <c r="N1929" s="954"/>
      <c r="W1929" s="252" t="b">
        <f t="shared" si="8"/>
        <v>0</v>
      </c>
    </row>
    <row r="1930" spans="2:23" ht="12.75" customHeight="1" x14ac:dyDescent="0.2">
      <c r="B1930" s="244"/>
      <c r="C1930" s="318"/>
      <c r="D1930" s="322"/>
      <c r="E1930" s="324" t="s">
        <v>315</v>
      </c>
      <c r="F1930" s="969" t="str">
        <f>Translations!$B$256</f>
        <v>Enerģētiskais saturs</v>
      </c>
      <c r="G1930" s="969"/>
      <c r="H1930" s="970"/>
      <c r="I1930" s="971"/>
      <c r="J1930" s="972"/>
      <c r="K1930" s="973"/>
      <c r="L1930" s="974"/>
      <c r="M1930" s="973"/>
      <c r="N1930" s="975"/>
      <c r="W1930" s="252" t="b">
        <f t="shared" si="8"/>
        <v>0</v>
      </c>
    </row>
    <row r="1931" spans="2:23" ht="12.75" customHeight="1" x14ac:dyDescent="0.2">
      <c r="B1931" s="244"/>
      <c r="C1931" s="318"/>
      <c r="D1931" s="322"/>
      <c r="E1931" s="324" t="s">
        <v>316</v>
      </c>
      <c r="F1931" s="976" t="str">
        <f>Translations!$B$375</f>
        <v>Emisijas faktors</v>
      </c>
      <c r="G1931" s="976"/>
      <c r="H1931" s="977"/>
      <c r="I1931" s="934"/>
      <c r="J1931" s="935"/>
      <c r="K1931" s="936"/>
      <c r="L1931" s="937"/>
      <c r="M1931" s="936"/>
      <c r="N1931" s="938"/>
      <c r="W1931" s="252" t="b">
        <f t="shared" si="8"/>
        <v>0</v>
      </c>
    </row>
    <row r="1932" spans="2:23" ht="5.0999999999999996" customHeight="1" x14ac:dyDescent="0.2">
      <c r="B1932" s="244"/>
      <c r="C1932" s="318"/>
      <c r="D1932" s="322"/>
      <c r="E1932" s="319"/>
      <c r="F1932" s="319"/>
      <c r="G1932" s="319"/>
      <c r="H1932" s="319"/>
      <c r="I1932" s="319"/>
      <c r="J1932" s="319"/>
      <c r="K1932" s="319"/>
      <c r="L1932" s="319"/>
      <c r="M1932" s="319"/>
      <c r="N1932" s="320"/>
      <c r="W1932" s="267"/>
    </row>
    <row r="1933" spans="2:23" ht="12.75" customHeight="1" x14ac:dyDescent="0.2">
      <c r="B1933" s="244"/>
      <c r="C1933" s="318"/>
      <c r="D1933" s="322"/>
      <c r="E1933" s="324" t="s">
        <v>317</v>
      </c>
      <c r="F1933" s="978" t="str">
        <f>Translations!$B$257</f>
        <v>Izmantotās metodikas apraksts</v>
      </c>
      <c r="G1933" s="978"/>
      <c r="H1933" s="978"/>
      <c r="I1933" s="978"/>
      <c r="J1933" s="978"/>
      <c r="K1933" s="978"/>
      <c r="L1933" s="978"/>
      <c r="M1933" s="978"/>
      <c r="N1933" s="979"/>
      <c r="W1933" s="253"/>
    </row>
    <row r="1934" spans="2:23" ht="5.0999999999999996" customHeight="1" x14ac:dyDescent="0.2">
      <c r="C1934" s="318"/>
      <c r="D1934" s="319"/>
      <c r="E1934" s="323"/>
      <c r="F1934" s="333"/>
      <c r="G1934" s="334"/>
      <c r="H1934" s="334"/>
      <c r="I1934" s="334"/>
      <c r="J1934" s="334"/>
      <c r="K1934" s="334"/>
      <c r="L1934" s="334"/>
      <c r="M1934" s="334"/>
      <c r="N1934" s="335"/>
      <c r="W1934" s="253"/>
    </row>
    <row r="1935" spans="2:23" ht="12.75" customHeight="1" x14ac:dyDescent="0.2">
      <c r="C1935" s="318"/>
      <c r="D1935" s="322"/>
      <c r="E1935" s="324"/>
      <c r="F1935" s="987" t="str">
        <f>IF(I1743&lt;&gt;"",HYPERLINK("#" &amp; Q1935,EUConst_MsgDescription),"")</f>
        <v/>
      </c>
      <c r="G1935" s="961"/>
      <c r="H1935" s="961"/>
      <c r="I1935" s="961"/>
      <c r="J1935" s="961"/>
      <c r="K1935" s="961"/>
      <c r="L1935" s="961"/>
      <c r="M1935" s="961"/>
      <c r="N1935" s="962"/>
      <c r="P1935" s="22" t="s">
        <v>172</v>
      </c>
      <c r="Q1935" s="371" t="str">
        <f>"#"&amp;ADDRESS(ROW($C$10),COLUMN($C$10))</f>
        <v>#$C$10</v>
      </c>
      <c r="W1935" s="253"/>
    </row>
    <row r="1936" spans="2:23" ht="5.0999999999999996" customHeight="1" x14ac:dyDescent="0.2">
      <c r="C1936" s="318"/>
      <c r="D1936" s="322"/>
      <c r="E1936" s="325"/>
      <c r="F1936" s="988"/>
      <c r="G1936" s="988"/>
      <c r="H1936" s="988"/>
      <c r="I1936" s="988"/>
      <c r="J1936" s="988"/>
      <c r="K1936" s="988"/>
      <c r="L1936" s="988"/>
      <c r="M1936" s="988"/>
      <c r="N1936" s="989"/>
      <c r="W1936" s="253"/>
    </row>
    <row r="1937" spans="1:26" ht="50.1" customHeight="1" x14ac:dyDescent="0.2">
      <c r="C1937" s="318"/>
      <c r="D1937" s="325"/>
      <c r="E1937" s="325"/>
      <c r="F1937" s="946"/>
      <c r="G1937" s="947"/>
      <c r="H1937" s="947"/>
      <c r="I1937" s="947"/>
      <c r="J1937" s="947"/>
      <c r="K1937" s="947"/>
      <c r="L1937" s="947"/>
      <c r="M1937" s="947"/>
      <c r="N1937" s="948"/>
      <c r="W1937" s="252" t="b">
        <f>W1919</f>
        <v>0</v>
      </c>
    </row>
    <row r="1938" spans="1:26" ht="5.0999999999999996" customHeight="1" x14ac:dyDescent="0.2">
      <c r="C1938" s="318"/>
      <c r="D1938" s="322"/>
      <c r="E1938" s="319"/>
      <c r="F1938" s="319"/>
      <c r="G1938" s="319"/>
      <c r="H1938" s="319"/>
      <c r="I1938" s="319"/>
      <c r="J1938" s="319"/>
      <c r="K1938" s="319"/>
      <c r="L1938" s="319"/>
      <c r="M1938" s="319"/>
      <c r="N1938" s="320"/>
      <c r="W1938" s="252"/>
    </row>
    <row r="1939" spans="1:26" ht="12.75" customHeight="1" x14ac:dyDescent="0.2">
      <c r="C1939" s="318"/>
      <c r="D1939" s="322"/>
      <c r="E1939" s="324"/>
      <c r="F1939" s="990" t="str">
        <f>Translations!$B$210</f>
        <v>Atsauce uz ārējām datnēm (attiecīgā gadījumā)</v>
      </c>
      <c r="G1939" s="990"/>
      <c r="H1939" s="990"/>
      <c r="I1939" s="990"/>
      <c r="J1939" s="990"/>
      <c r="K1939" s="900"/>
      <c r="L1939" s="900"/>
      <c r="M1939" s="900"/>
      <c r="N1939" s="900"/>
      <c r="W1939" s="252" t="b">
        <f>W1937</f>
        <v>0</v>
      </c>
    </row>
    <row r="1940" spans="1:26" ht="5.0999999999999996" customHeight="1" x14ac:dyDescent="0.2">
      <c r="C1940" s="318"/>
      <c r="D1940" s="322"/>
      <c r="E1940" s="319"/>
      <c r="F1940" s="319"/>
      <c r="G1940" s="319"/>
      <c r="H1940" s="319"/>
      <c r="I1940" s="319"/>
      <c r="J1940" s="319"/>
      <c r="K1940" s="319"/>
      <c r="L1940" s="319"/>
      <c r="M1940" s="319"/>
      <c r="N1940" s="320"/>
      <c r="W1940" s="271"/>
    </row>
    <row r="1941" spans="1:26" ht="12.75" customHeight="1" x14ac:dyDescent="0.2">
      <c r="C1941" s="318"/>
      <c r="D1941" s="322" t="s">
        <v>34</v>
      </c>
      <c r="E1941" s="1006" t="str">
        <f>Translations!$B$258</f>
        <v>Vai ir ievērota hierarhiskā kārtība?</v>
      </c>
      <c r="F1941" s="1006"/>
      <c r="G1941" s="1006"/>
      <c r="H1941" s="1007"/>
      <c r="I1941" s="260"/>
      <c r="J1941" s="330" t="str">
        <f>Translations!$B$259</f>
        <v xml:space="preserve"> Ja nav, kāpēc nav?</v>
      </c>
      <c r="K1941" s="926"/>
      <c r="L1941" s="927"/>
      <c r="M1941" s="927"/>
      <c r="N1941" s="941"/>
      <c r="V1941" s="272" t="b">
        <f>W1939</f>
        <v>0</v>
      </c>
      <c r="W1941" s="258" t="b">
        <f>OR(W1937,AND(I1941&lt;&gt;"",I1941=TRUE))</f>
        <v>0</v>
      </c>
    </row>
    <row r="1942" spans="1:26" ht="5.0999999999999996" customHeight="1" x14ac:dyDescent="0.2">
      <c r="C1942" s="318"/>
      <c r="D1942" s="319"/>
      <c r="E1942" s="549"/>
      <c r="F1942" s="549"/>
      <c r="G1942" s="549"/>
      <c r="H1942" s="549"/>
      <c r="I1942" s="549"/>
      <c r="J1942" s="549"/>
      <c r="K1942" s="549"/>
      <c r="L1942" s="549"/>
      <c r="M1942" s="549"/>
      <c r="N1942" s="550"/>
      <c r="W1942" s="267"/>
    </row>
    <row r="1943" spans="1:26" ht="12.75" customHeight="1" x14ac:dyDescent="0.2">
      <c r="C1943" s="318"/>
      <c r="D1943" s="331"/>
      <c r="E1943" s="331"/>
      <c r="F1943" s="978" t="str">
        <f>Translations!$B$264</f>
        <v>Sīkākas ziņas par jebkādām atkāpēm no hierarhijas</v>
      </c>
      <c r="G1943" s="978"/>
      <c r="H1943" s="978"/>
      <c r="I1943" s="978"/>
      <c r="J1943" s="978"/>
      <c r="K1943" s="978"/>
      <c r="L1943" s="978"/>
      <c r="M1943" s="978"/>
      <c r="N1943" s="979"/>
      <c r="W1943" s="271"/>
    </row>
    <row r="1944" spans="1:26" ht="25.5" customHeight="1" thickBot="1" x14ac:dyDescent="0.25">
      <c r="C1944" s="318"/>
      <c r="D1944" s="331"/>
      <c r="E1944" s="331"/>
      <c r="F1944" s="946"/>
      <c r="G1944" s="947"/>
      <c r="H1944" s="947"/>
      <c r="I1944" s="947"/>
      <c r="J1944" s="947"/>
      <c r="K1944" s="947"/>
      <c r="L1944" s="947"/>
      <c r="M1944" s="947"/>
      <c r="N1944" s="948"/>
      <c r="W1944" s="273" t="b">
        <f>W1941</f>
        <v>0</v>
      </c>
    </row>
    <row r="1945" spans="1:26" s="20" customFormat="1" ht="12.75" x14ac:dyDescent="0.2">
      <c r="A1945" s="18"/>
      <c r="B1945" s="36"/>
      <c r="C1945" s="337"/>
      <c r="D1945" s="338"/>
      <c r="E1945" s="338"/>
      <c r="F1945" s="338"/>
      <c r="G1945" s="338"/>
      <c r="H1945" s="338"/>
      <c r="I1945" s="338"/>
      <c r="J1945" s="338"/>
      <c r="K1945" s="338"/>
      <c r="L1945" s="338"/>
      <c r="M1945" s="338"/>
      <c r="N1945" s="339"/>
      <c r="O1945" s="36"/>
      <c r="P1945" s="123" t="str">
        <f>IF(OR(P1743=1,AND(I1743&lt;&gt;"",COUNTIF(P$2153:$P3569,"PRINT")=0)),"PRINT","")</f>
        <v>PRINT</v>
      </c>
      <c r="Q1945" s="22" t="s">
        <v>252</v>
      </c>
      <c r="R1945" s="23"/>
      <c r="S1945" s="23"/>
      <c r="T1945" s="22"/>
      <c r="U1945" s="22"/>
      <c r="V1945" s="22"/>
      <c r="W1945" s="22"/>
    </row>
    <row r="1946" spans="1:26" s="20" customFormat="1" ht="15" thickBot="1" x14ac:dyDescent="0.25">
      <c r="A1946" s="18"/>
      <c r="B1946" s="36"/>
      <c r="C1946" s="36"/>
      <c r="D1946" s="36"/>
      <c r="E1946" s="36"/>
      <c r="F1946" s="36"/>
      <c r="G1946" s="36"/>
      <c r="H1946" s="36"/>
      <c r="I1946" s="36"/>
      <c r="J1946" s="36"/>
      <c r="K1946" s="36"/>
      <c r="L1946" s="36"/>
      <c r="M1946" s="36"/>
      <c r="N1946" s="36"/>
      <c r="O1946" s="36"/>
      <c r="P1946" s="22"/>
      <c r="Q1946" s="22"/>
      <c r="R1946" s="23"/>
      <c r="S1946" s="23"/>
      <c r="T1946" s="22"/>
      <c r="U1946" s="22"/>
      <c r="V1946" s="22"/>
      <c r="W1946" s="22"/>
      <c r="X1946" s="244"/>
      <c r="Y1946" s="244"/>
      <c r="Z1946" s="244"/>
    </row>
    <row r="1947" spans="1:26" s="20" customFormat="1" ht="12.75" customHeight="1" thickBot="1" x14ac:dyDescent="0.3">
      <c r="A1947" s="18"/>
      <c r="B1947" s="36"/>
      <c r="C1947" s="281"/>
      <c r="D1947" s="281"/>
      <c r="E1947" s="281"/>
      <c r="F1947" s="281"/>
      <c r="G1947" s="281"/>
      <c r="H1947" s="281"/>
      <c r="I1947" s="281"/>
      <c r="J1947" s="281"/>
      <c r="K1947" s="281"/>
      <c r="L1947" s="281"/>
      <c r="M1947" s="281"/>
      <c r="N1947" s="281"/>
      <c r="O1947" s="36"/>
      <c r="P1947" s="22"/>
      <c r="Q1947" s="22"/>
      <c r="R1947" s="23"/>
      <c r="S1947" s="23"/>
      <c r="T1947" s="22"/>
      <c r="U1947" s="22"/>
      <c r="V1947" s="22"/>
      <c r="W1947" s="22"/>
      <c r="X1947" s="244"/>
      <c r="Y1947" s="244"/>
      <c r="Z1947" s="244"/>
    </row>
    <row r="1948" spans="1:26" s="241" customFormat="1" ht="15" customHeight="1" thickBot="1" x14ac:dyDescent="0.25">
      <c r="A1948" s="240"/>
      <c r="B1948" s="168"/>
      <c r="C1948" s="239">
        <f>C1743+1</f>
        <v>10</v>
      </c>
      <c r="D1948" s="1008" t="str">
        <f>Translations!$B$295</f>
        <v>Apakšiekārta ar produkta līmeņatzīmi:</v>
      </c>
      <c r="E1948" s="1009"/>
      <c r="F1948" s="1009"/>
      <c r="G1948" s="1009"/>
      <c r="H1948" s="1009"/>
      <c r="I1948" s="1010" t="str">
        <f>IF(INDEX(CNTR_SubInstListIsProdBM,$C1948),INDEX(CNTR_SubInstListNames,$C1948),"")</f>
        <v/>
      </c>
      <c r="J1948" s="1011"/>
      <c r="K1948" s="1011"/>
      <c r="L1948" s="1011"/>
      <c r="M1948" s="1011"/>
      <c r="N1948" s="1012"/>
      <c r="O1948" s="36"/>
      <c r="P1948" s="373">
        <v>1</v>
      </c>
      <c r="Q1948" s="245"/>
      <c r="R1948" s="262"/>
      <c r="S1948" s="262"/>
      <c r="T1948" s="262"/>
      <c r="U1948" s="240"/>
      <c r="V1948" s="355" t="s">
        <v>318</v>
      </c>
      <c r="W1948" s="356" t="b">
        <f>AND(CNTR_ExistSubInstEntries,I1948="")</f>
        <v>0</v>
      </c>
    </row>
    <row r="1949" spans="1:26" ht="12.75" customHeight="1" thickBot="1" x14ac:dyDescent="0.25">
      <c r="C1949" s="236"/>
      <c r="D1949" s="237"/>
      <c r="E1949" s="1013" t="str">
        <f>Translations!$B$296</f>
        <v>Produkta līmeņatzīmes apakšiekārtas nosaukums parādās automātiski saskaņā ar lapā "C_InstallationDescription" ievadītajiem datiem.</v>
      </c>
      <c r="F1949" s="1014"/>
      <c r="G1949" s="1014"/>
      <c r="H1949" s="1014"/>
      <c r="I1949" s="1014"/>
      <c r="J1949" s="1014"/>
      <c r="K1949" s="1014"/>
      <c r="L1949" s="1014"/>
      <c r="M1949" s="1014"/>
      <c r="N1949" s="1015"/>
    </row>
    <row r="1950" spans="1:26" ht="5.0999999999999996" customHeight="1" x14ac:dyDescent="0.2">
      <c r="C1950" s="224"/>
      <c r="N1950" s="225"/>
    </row>
    <row r="1951" spans="1:26" ht="12.75" customHeight="1" x14ac:dyDescent="0.2">
      <c r="C1951" s="224"/>
      <c r="D1951" s="16" t="s">
        <v>26</v>
      </c>
      <c r="E1951" s="801" t="str">
        <f>Translations!$B$297</f>
        <v>Apakšiekārtas sistēmas robežas</v>
      </c>
      <c r="F1951" s="801"/>
      <c r="G1951" s="801"/>
      <c r="H1951" s="801"/>
      <c r="I1951" s="801"/>
      <c r="J1951" s="801"/>
      <c r="K1951" s="801"/>
      <c r="L1951" s="801"/>
      <c r="M1951" s="801"/>
      <c r="N1951" s="1016"/>
    </row>
    <row r="1952" spans="1:26" ht="5.0999999999999996" customHeight="1" x14ac:dyDescent="0.2">
      <c r="C1952" s="224"/>
      <c r="N1952" s="225"/>
    </row>
    <row r="1953" spans="1:23" ht="12.75" customHeight="1" x14ac:dyDescent="0.2">
      <c r="C1953" s="224"/>
      <c r="D1953" s="25" t="s">
        <v>32</v>
      </c>
      <c r="E1953" s="917" t="str">
        <f>Translations!$B$249</f>
        <v>Informācija par izmantoto metodiku</v>
      </c>
      <c r="F1953" s="917"/>
      <c r="G1953" s="917"/>
      <c r="H1953" s="917"/>
      <c r="I1953" s="917"/>
      <c r="J1953" s="917"/>
      <c r="K1953" s="917"/>
      <c r="L1953" s="917"/>
      <c r="M1953" s="917"/>
      <c r="N1953" s="1023"/>
    </row>
    <row r="1954" spans="1:23" s="309" customFormat="1" ht="5.0999999999999996" customHeight="1" x14ac:dyDescent="0.25">
      <c r="A1954" s="308"/>
      <c r="B1954" s="16"/>
      <c r="C1954" s="306"/>
      <c r="D1954" s="307"/>
      <c r="E1954" s="840"/>
      <c r="F1954" s="840"/>
      <c r="G1954" s="840"/>
      <c r="H1954" s="840"/>
      <c r="I1954" s="840"/>
      <c r="J1954" s="840"/>
      <c r="K1954" s="840"/>
      <c r="L1954" s="840"/>
      <c r="M1954" s="840"/>
      <c r="N1954" s="1044"/>
      <c r="O1954" s="36"/>
      <c r="P1954" s="308"/>
      <c r="Q1954" s="308"/>
      <c r="R1954" s="308"/>
      <c r="S1954" s="308"/>
      <c r="T1954" s="308"/>
      <c r="U1954" s="308"/>
      <c r="V1954" s="308"/>
      <c r="W1954" s="308"/>
    </row>
    <row r="1955" spans="1:23" ht="50.1" customHeight="1" x14ac:dyDescent="0.2">
      <c r="C1955" s="224"/>
      <c r="D1955" s="25"/>
      <c r="E1955" s="1027"/>
      <c r="F1955" s="1028"/>
      <c r="G1955" s="1028"/>
      <c r="H1955" s="1028"/>
      <c r="I1955" s="1028"/>
      <c r="J1955" s="1028"/>
      <c r="K1955" s="1028"/>
      <c r="L1955" s="1028"/>
      <c r="M1955" s="1028"/>
      <c r="N1955" s="1029"/>
    </row>
    <row r="1956" spans="1:23" ht="5.0999999999999996" customHeight="1" x14ac:dyDescent="0.2">
      <c r="C1956" s="224"/>
      <c r="D1956" s="25"/>
      <c r="N1956" s="225"/>
    </row>
    <row r="1957" spans="1:23" ht="12.75" customHeight="1" x14ac:dyDescent="0.2">
      <c r="C1957" s="224"/>
      <c r="D1957" s="25" t="s">
        <v>33</v>
      </c>
      <c r="E1957" s="1030" t="str">
        <f>Translations!$B$210</f>
        <v>Atsauce uz ārējām datnēm (attiecīgā gadījumā)</v>
      </c>
      <c r="F1957" s="1030"/>
      <c r="G1957" s="1030"/>
      <c r="H1957" s="1030"/>
      <c r="I1957" s="1030"/>
      <c r="J1957" s="1031"/>
      <c r="K1957" s="900"/>
      <c r="L1957" s="900"/>
      <c r="M1957" s="900"/>
      <c r="N1957" s="900"/>
    </row>
    <row r="1958" spans="1:23" ht="5.0999999999999996" customHeight="1" x14ac:dyDescent="0.2">
      <c r="C1958" s="224"/>
      <c r="D1958" s="25"/>
      <c r="N1958" s="225"/>
    </row>
    <row r="1959" spans="1:23" ht="12.75" customHeight="1" x14ac:dyDescent="0.2">
      <c r="C1959" s="224"/>
      <c r="D1959" s="25" t="s">
        <v>34</v>
      </c>
      <c r="E1959" s="1030" t="str">
        <f>Translations!$B$305</f>
        <v>Atsauce uz atsevišķu detalizētu plūsmas diagrammu (attiecīgā gadījumā)</v>
      </c>
      <c r="F1959" s="1030"/>
      <c r="G1959" s="1030"/>
      <c r="H1959" s="1030"/>
      <c r="I1959" s="1030"/>
      <c r="J1959" s="1031"/>
      <c r="K1959" s="900"/>
      <c r="L1959" s="900"/>
      <c r="M1959" s="900"/>
      <c r="N1959" s="900"/>
    </row>
    <row r="1960" spans="1:23" ht="5.0999999999999996" customHeight="1" x14ac:dyDescent="0.2">
      <c r="C1960" s="228"/>
      <c r="D1960" s="229"/>
      <c r="E1960" s="230"/>
      <c r="F1960" s="230"/>
      <c r="G1960" s="230"/>
      <c r="H1960" s="230"/>
      <c r="I1960" s="230"/>
      <c r="J1960" s="230"/>
      <c r="K1960" s="230"/>
      <c r="L1960" s="230"/>
      <c r="M1960" s="230"/>
      <c r="N1960" s="231"/>
    </row>
    <row r="1961" spans="1:23" ht="5.0999999999999996" customHeight="1" x14ac:dyDescent="0.2">
      <c r="C1961" s="224"/>
      <c r="D1961" s="25"/>
      <c r="N1961" s="225"/>
    </row>
    <row r="1962" spans="1:23" ht="12.75" customHeight="1" x14ac:dyDescent="0.2">
      <c r="C1962" s="224"/>
      <c r="D1962" s="16" t="s">
        <v>27</v>
      </c>
      <c r="E1962" s="801" t="str">
        <f>Translations!$B$307</f>
        <v>Ikgadējo ražošanas (= darbības) līmeņu noteikšanas metode</v>
      </c>
      <c r="F1962" s="801"/>
      <c r="G1962" s="801"/>
      <c r="H1962" s="801"/>
      <c r="I1962" s="801"/>
      <c r="J1962" s="801"/>
      <c r="K1962" s="801"/>
      <c r="L1962" s="801"/>
      <c r="M1962" s="801"/>
      <c r="N1962" s="1016"/>
    </row>
    <row r="1963" spans="1:23" ht="5.0999999999999996" customHeight="1" x14ac:dyDescent="0.2">
      <c r="C1963" s="224"/>
      <c r="D1963" s="16"/>
      <c r="E1963" s="25"/>
      <c r="F1963" s="25"/>
      <c r="G1963" s="25"/>
      <c r="H1963" s="25"/>
      <c r="I1963" s="25"/>
      <c r="J1963" s="25"/>
      <c r="K1963" s="25"/>
      <c r="L1963" s="25"/>
      <c r="M1963" s="25"/>
      <c r="N1963" s="530"/>
    </row>
    <row r="1964" spans="1:23" ht="12.75" customHeight="1" x14ac:dyDescent="0.2">
      <c r="C1964" s="224"/>
      <c r="D1964" s="25" t="s">
        <v>32</v>
      </c>
      <c r="E1964" s="917" t="str">
        <f>Translations!$B$249</f>
        <v>Informācija par izmantoto metodiku</v>
      </c>
      <c r="F1964" s="917"/>
      <c r="G1964" s="917"/>
      <c r="H1964" s="917"/>
      <c r="I1964" s="917"/>
      <c r="J1964" s="917"/>
      <c r="K1964" s="917"/>
      <c r="L1964" s="917"/>
      <c r="M1964" s="917"/>
      <c r="N1964" s="1023"/>
    </row>
    <row r="1965" spans="1:23" s="264" customFormat="1" ht="25.5" customHeight="1" x14ac:dyDescent="0.25">
      <c r="A1965" s="262"/>
      <c r="B1965" s="119"/>
      <c r="C1965" s="224"/>
      <c r="D1965" s="120"/>
      <c r="E1965" s="121"/>
      <c r="F1965" s="121"/>
      <c r="G1965" s="121"/>
      <c r="H1965" s="121"/>
      <c r="I1965" s="918" t="str">
        <f>Translations!$B$254</f>
        <v>Datu avots</v>
      </c>
      <c r="J1965" s="918"/>
      <c r="K1965" s="918" t="str">
        <f>Translations!$B$255</f>
        <v>Cits datu avots (attiecīgā gadījumā)</v>
      </c>
      <c r="L1965" s="918"/>
      <c r="M1965" s="918" t="str">
        <f>Translations!$B$255</f>
        <v>Cits datu avots (attiecīgā gadījumā)</v>
      </c>
      <c r="N1965" s="918"/>
      <c r="O1965" s="36"/>
      <c r="P1965" s="262"/>
      <c r="Q1965" s="262"/>
      <c r="R1965" s="262"/>
      <c r="S1965" s="262"/>
      <c r="T1965" s="262"/>
      <c r="U1965" s="262"/>
      <c r="V1965" s="262"/>
      <c r="W1965" s="262"/>
    </row>
    <row r="1966" spans="1:23" ht="12.75" customHeight="1" x14ac:dyDescent="0.2">
      <c r="C1966" s="224"/>
      <c r="D1966" s="25"/>
      <c r="E1966" s="118" t="s">
        <v>302</v>
      </c>
      <c r="F1966" s="924" t="str">
        <f>Translations!$B$310</f>
        <v>Produktu daudzumi</v>
      </c>
      <c r="G1966" s="924"/>
      <c r="H1966" s="925"/>
      <c r="I1966" s="926"/>
      <c r="J1966" s="927"/>
      <c r="K1966" s="928"/>
      <c r="L1966" s="929"/>
      <c r="M1966" s="928"/>
      <c r="N1966" s="945"/>
    </row>
    <row r="1967" spans="1:23" ht="5.0999999999999996" customHeight="1" x14ac:dyDescent="0.2">
      <c r="C1967" s="224"/>
      <c r="D1967" s="25"/>
      <c r="E1967" s="118"/>
      <c r="F1967" s="535"/>
      <c r="G1967" s="535"/>
      <c r="H1967" s="535"/>
      <c r="I1967" s="535"/>
      <c r="J1967" s="535"/>
      <c r="K1967" s="535"/>
      <c r="L1967" s="535"/>
      <c r="M1967" s="535"/>
      <c r="N1967" s="536"/>
    </row>
    <row r="1968" spans="1:23" ht="12.75" customHeight="1" x14ac:dyDescent="0.2">
      <c r="C1968" s="224"/>
      <c r="D1968" s="25"/>
      <c r="E1968" s="118" t="s">
        <v>303</v>
      </c>
      <c r="F1968" s="924" t="str">
        <f>Translations!$B$311</f>
        <v>Ikgadējie produktu daudzumi</v>
      </c>
      <c r="G1968" s="924"/>
      <c r="H1968" s="925"/>
      <c r="I1968" s="983"/>
      <c r="J1968" s="983"/>
      <c r="K1968" s="983"/>
      <c r="L1968" s="983"/>
      <c r="M1968" s="983"/>
      <c r="N1968" s="983"/>
    </row>
    <row r="1969" spans="1:23" ht="5.0999999999999996" customHeight="1" x14ac:dyDescent="0.2">
      <c r="C1969" s="224"/>
      <c r="D1969" s="25"/>
      <c r="N1969" s="225"/>
    </row>
    <row r="1970" spans="1:23" s="20" customFormat="1" ht="12.75" customHeight="1" x14ac:dyDescent="0.25">
      <c r="A1970" s="18"/>
      <c r="B1970" s="194"/>
      <c r="C1970" s="226"/>
      <c r="D1970" s="38"/>
      <c r="E1970" s="118" t="s">
        <v>304</v>
      </c>
      <c r="F1970" s="924" t="str">
        <f>Translations!$B$312</f>
        <v>Īpašas ziņošanas prasības:</v>
      </c>
      <c r="G1970" s="924"/>
      <c r="H1970" s="925"/>
      <c r="I1970" s="950" t="str">
        <f>IF(I1948="","",HYPERLINK(INDEX(EUconst_BMlistSpecialJumpTable,MATCH(I1948,EUconst_BMlistNames,0)),INDEX(EUconst_BMlistSpecialReporting,MATCH(I1948,EUconst_BMlistNames,0))))</f>
        <v/>
      </c>
      <c r="J1970" s="951"/>
      <c r="K1970" s="951"/>
      <c r="L1970" s="951"/>
      <c r="M1970" s="951"/>
      <c r="N1970" s="952"/>
      <c r="O1970" s="36"/>
      <c r="P1970" s="195" t="s">
        <v>291</v>
      </c>
      <c r="Q1970" s="196" t="str">
        <f>IF(I1948="","",IF(AND(INDEX(EUconst_BMlistSpecialJumpTable,MATCH(I1948,EUconst_BMlistNames,0))&lt;&gt;"",INDEX(EUconst_BMlistMainNumberOfBM,MATCH(I1948,EUconst_BMlistNames,0))&lt;&gt;47),TRUE,FALSE))</f>
        <v/>
      </c>
      <c r="R1970" s="23"/>
      <c r="S1970" s="23"/>
      <c r="T1970" s="22"/>
      <c r="U1970" s="22"/>
      <c r="V1970" s="22"/>
      <c r="W1970" s="22"/>
    </row>
    <row r="1971" spans="1:23" s="20" customFormat="1" ht="5.0999999999999996" customHeight="1" x14ac:dyDescent="0.25">
      <c r="A1971" s="18"/>
      <c r="B1971" s="194"/>
      <c r="C1971" s="226"/>
      <c r="D1971" s="36"/>
      <c r="F1971" s="839"/>
      <c r="G1971" s="839"/>
      <c r="H1971" s="839"/>
      <c r="I1971" s="839"/>
      <c r="J1971" s="839"/>
      <c r="K1971" s="839"/>
      <c r="L1971" s="839"/>
      <c r="M1971" s="839"/>
      <c r="N1971" s="1005"/>
      <c r="O1971" s="36"/>
      <c r="P1971" s="23"/>
      <c r="Q1971" s="22"/>
      <c r="R1971" s="23"/>
      <c r="S1971" s="23"/>
      <c r="T1971" s="22"/>
      <c r="U1971" s="22"/>
      <c r="V1971" s="22"/>
      <c r="W1971" s="22"/>
    </row>
    <row r="1972" spans="1:23" ht="12.75" customHeight="1" x14ac:dyDescent="0.2">
      <c r="C1972" s="224"/>
      <c r="D1972" s="25"/>
      <c r="E1972" s="118" t="s">
        <v>305</v>
      </c>
      <c r="F1972" s="714" t="str">
        <f>Translations!$B$257</f>
        <v>Izmantotās metodikas apraksts</v>
      </c>
      <c r="G1972" s="714"/>
      <c r="H1972" s="714"/>
      <c r="I1972" s="714"/>
      <c r="J1972" s="714"/>
      <c r="K1972" s="714"/>
      <c r="L1972" s="714"/>
      <c r="M1972" s="714"/>
      <c r="N1972" s="995"/>
    </row>
    <row r="1973" spans="1:23" ht="12.75" customHeight="1" x14ac:dyDescent="0.2">
      <c r="C1973" s="224"/>
      <c r="D1973" s="25"/>
      <c r="E1973" s="118"/>
      <c r="F1973" s="987" t="str">
        <f>IF(I1948&lt;&gt;"",HYPERLINK("#" &amp; Q1973,EUConst_MsgDescription),"")</f>
        <v/>
      </c>
      <c r="G1973" s="961"/>
      <c r="H1973" s="961"/>
      <c r="I1973" s="961"/>
      <c r="J1973" s="961"/>
      <c r="K1973" s="961"/>
      <c r="L1973" s="961"/>
      <c r="M1973" s="961"/>
      <c r="N1973" s="962"/>
      <c r="P1973" s="22" t="s">
        <v>172</v>
      </c>
      <c r="Q1973" s="371" t="str">
        <f>"#"&amp;ADDRESS(ROW($C$11),COLUMN($C$11))</f>
        <v>#$C$11</v>
      </c>
    </row>
    <row r="1974" spans="1:23" ht="5.0999999999999996" customHeight="1" x14ac:dyDescent="0.2">
      <c r="C1974" s="224"/>
      <c r="D1974" s="25"/>
      <c r="E1974" s="24"/>
      <c r="F1974" s="839"/>
      <c r="G1974" s="839"/>
      <c r="H1974" s="839"/>
      <c r="I1974" s="839"/>
      <c r="J1974" s="839"/>
      <c r="K1974" s="839"/>
      <c r="L1974" s="839"/>
      <c r="M1974" s="839"/>
      <c r="N1974" s="1005"/>
    </row>
    <row r="1975" spans="1:23" ht="50.1" customHeight="1" x14ac:dyDescent="0.2">
      <c r="C1975" s="224"/>
      <c r="D1975" s="24"/>
      <c r="E1975" s="265"/>
      <c r="F1975" s="926"/>
      <c r="G1975" s="927"/>
      <c r="H1975" s="927"/>
      <c r="I1975" s="927"/>
      <c r="J1975" s="927"/>
      <c r="K1975" s="927"/>
      <c r="L1975" s="927"/>
      <c r="M1975" s="927"/>
      <c r="N1975" s="941"/>
    </row>
    <row r="1976" spans="1:23" ht="5.0999999999999996" customHeight="1" thickBot="1" x14ac:dyDescent="0.25">
      <c r="C1976" s="224"/>
      <c r="N1976" s="225"/>
    </row>
    <row r="1977" spans="1:23" ht="12.75" customHeight="1" x14ac:dyDescent="0.2">
      <c r="C1977" s="224"/>
      <c r="D1977" s="25"/>
      <c r="E1977" s="118"/>
      <c r="F1977" s="949" t="str">
        <f>Translations!$B$210</f>
        <v>Atsauce uz ārējām datnēm (attiecīgā gadījumā)</v>
      </c>
      <c r="G1977" s="949"/>
      <c r="H1977" s="949"/>
      <c r="I1977" s="949"/>
      <c r="J1977" s="949"/>
      <c r="K1977" s="900"/>
      <c r="L1977" s="900"/>
      <c r="M1977" s="900"/>
      <c r="N1977" s="900"/>
      <c r="W1977" s="266" t="s">
        <v>165</v>
      </c>
    </row>
    <row r="1978" spans="1:23" ht="5.0999999999999996" customHeight="1" x14ac:dyDescent="0.2">
      <c r="C1978" s="224"/>
      <c r="D1978" s="25"/>
      <c r="N1978" s="225"/>
      <c r="W1978" s="253"/>
    </row>
    <row r="1979" spans="1:23" ht="12.75" customHeight="1" x14ac:dyDescent="0.2">
      <c r="C1979" s="224"/>
      <c r="D1979" s="25" t="s">
        <v>33</v>
      </c>
      <c r="E1979" s="939" t="str">
        <f>Translations!$B$258</f>
        <v>Vai ir ievērota hierarhiskā kārtība?</v>
      </c>
      <c r="F1979" s="939"/>
      <c r="G1979" s="939"/>
      <c r="H1979" s="940"/>
      <c r="I1979" s="260"/>
      <c r="J1979" s="256" t="str">
        <f>Translations!$B$259</f>
        <v xml:space="preserve"> Ja nav, kāpēc nav?</v>
      </c>
      <c r="K1979" s="926"/>
      <c r="L1979" s="927"/>
      <c r="M1979" s="927"/>
      <c r="N1979" s="941"/>
      <c r="W1979" s="258" t="b">
        <f>AND(I1979&lt;&gt;"",I1979=TRUE)</f>
        <v>0</v>
      </c>
    </row>
    <row r="1980" spans="1:23" ht="5.0999999999999996" customHeight="1" x14ac:dyDescent="0.2">
      <c r="C1980" s="224"/>
      <c r="E1980" s="432"/>
      <c r="F1980" s="432"/>
      <c r="G1980" s="432"/>
      <c r="H1980" s="432"/>
      <c r="I1980" s="432"/>
      <c r="J1980" s="432"/>
      <c r="K1980" s="432"/>
      <c r="L1980" s="432"/>
      <c r="M1980" s="432"/>
      <c r="N1980" s="552"/>
      <c r="W1980" s="253"/>
    </row>
    <row r="1981" spans="1:23" ht="12.75" customHeight="1" x14ac:dyDescent="0.2">
      <c r="C1981" s="224"/>
      <c r="D1981" s="25"/>
      <c r="E1981" s="25"/>
      <c r="F1981" s="714" t="str">
        <f>Translations!$B$264</f>
        <v>Sīkākas ziņas par jebkādām atkāpēm no hierarhijas</v>
      </c>
      <c r="G1981" s="714"/>
      <c r="H1981" s="714"/>
      <c r="I1981" s="714"/>
      <c r="J1981" s="714"/>
      <c r="K1981" s="714"/>
      <c r="L1981" s="714"/>
      <c r="M1981" s="714"/>
      <c r="N1981" s="995"/>
      <c r="W1981" s="253"/>
    </row>
    <row r="1982" spans="1:23" ht="25.5" customHeight="1" thickBot="1" x14ac:dyDescent="0.25">
      <c r="C1982" s="224"/>
      <c r="E1982" s="25"/>
      <c r="F1982" s="1037"/>
      <c r="G1982" s="1038"/>
      <c r="H1982" s="1038"/>
      <c r="I1982" s="1038"/>
      <c r="J1982" s="1038"/>
      <c r="K1982" s="1038"/>
      <c r="L1982" s="1038"/>
      <c r="M1982" s="1038"/>
      <c r="N1982" s="1039"/>
      <c r="W1982" s="268" t="b">
        <f>W1979</f>
        <v>0</v>
      </c>
    </row>
    <row r="1983" spans="1:23" ht="5.0999999999999996" customHeight="1" x14ac:dyDescent="0.2">
      <c r="C1983" s="224"/>
      <c r="D1983" s="25"/>
      <c r="N1983" s="225"/>
    </row>
    <row r="1984" spans="1:23" ht="12.75" customHeight="1" x14ac:dyDescent="0.2">
      <c r="C1984" s="224"/>
      <c r="D1984" s="25" t="s">
        <v>34</v>
      </c>
      <c r="E1984" s="1040" t="str">
        <f>Translations!$B$828</f>
        <v>Apraksts, ar kādu metodi tiek sekots līdzi saražotajiem produktiem un precēm</v>
      </c>
      <c r="F1984" s="1040"/>
      <c r="G1984" s="1040"/>
      <c r="H1984" s="1040"/>
      <c r="I1984" s="1040"/>
      <c r="J1984" s="1040"/>
      <c r="K1984" s="1040"/>
      <c r="L1984" s="1040"/>
      <c r="M1984" s="1040"/>
      <c r="N1984" s="1041"/>
    </row>
    <row r="1985" spans="1:23" ht="5.0999999999999996" customHeight="1" x14ac:dyDescent="0.2">
      <c r="C1985" s="224"/>
      <c r="E1985" s="768"/>
      <c r="F1985" s="769"/>
      <c r="G1985" s="769"/>
      <c r="H1985" s="769"/>
      <c r="I1985" s="769"/>
      <c r="J1985" s="769"/>
      <c r="K1985" s="769"/>
      <c r="L1985" s="769"/>
      <c r="M1985" s="769"/>
      <c r="N1985" s="1042"/>
    </row>
    <row r="1986" spans="1:23" ht="50.1" customHeight="1" x14ac:dyDescent="0.2">
      <c r="C1986" s="224"/>
      <c r="D1986" s="25"/>
      <c r="E1986" s="265"/>
      <c r="F1986" s="926"/>
      <c r="G1986" s="927"/>
      <c r="H1986" s="927"/>
      <c r="I1986" s="927"/>
      <c r="J1986" s="927"/>
      <c r="K1986" s="927"/>
      <c r="L1986" s="927"/>
      <c r="M1986" s="927"/>
      <c r="N1986" s="941"/>
    </row>
    <row r="1987" spans="1:23" ht="5.0999999999999996" customHeight="1" x14ac:dyDescent="0.2">
      <c r="C1987" s="224"/>
      <c r="N1987" s="225"/>
    </row>
    <row r="1988" spans="1:23" ht="5.0999999999999996" customHeight="1" x14ac:dyDescent="0.2">
      <c r="C1988" s="232"/>
      <c r="D1988" s="235"/>
      <c r="E1988" s="233"/>
      <c r="F1988" s="233"/>
      <c r="G1988" s="233"/>
      <c r="H1988" s="233"/>
      <c r="I1988" s="233"/>
      <c r="J1988" s="233"/>
      <c r="K1988" s="233"/>
      <c r="L1988" s="233"/>
      <c r="M1988" s="233"/>
      <c r="N1988" s="234"/>
    </row>
    <row r="1989" spans="1:23" s="20" customFormat="1" ht="14.25" customHeight="1" x14ac:dyDescent="0.2">
      <c r="A1989" s="18"/>
      <c r="B1989" s="36"/>
      <c r="C1989" s="224"/>
      <c r="D1989" s="16" t="s">
        <v>28</v>
      </c>
      <c r="E1989" s="838" t="str">
        <f>Translations!$B$322</f>
        <v>Relevantais elektroenerģijas patēriņš</v>
      </c>
      <c r="F1989" s="838"/>
      <c r="G1989" s="838"/>
      <c r="H1989" s="838"/>
      <c r="I1989" s="838"/>
      <c r="J1989" s="838"/>
      <c r="K1989" s="838"/>
      <c r="L1989" s="838"/>
      <c r="M1989" s="838"/>
      <c r="N1989" s="1043"/>
      <c r="O1989" s="36"/>
      <c r="P1989" s="22" t="s">
        <v>172</v>
      </c>
      <c r="Q1989" s="371" t="str">
        <f>"#"&amp;ADDRESS(ROW(D2074),COLUMN(D2074))</f>
        <v>#$D$2074</v>
      </c>
      <c r="R1989" s="23"/>
      <c r="S1989" s="23"/>
      <c r="T1989" s="18"/>
      <c r="U1989" s="18"/>
      <c r="V1989" s="245"/>
      <c r="W1989" s="245"/>
    </row>
    <row r="1990" spans="1:23" ht="12.75" customHeight="1" thickBot="1" x14ac:dyDescent="0.25">
      <c r="C1990" s="224"/>
      <c r="D1990" s="25" t="s">
        <v>32</v>
      </c>
      <c r="E1990" s="917" t="str">
        <f>Translations!$B$249</f>
        <v>Informācija par izmantoto metodiku</v>
      </c>
      <c r="F1990" s="917"/>
      <c r="G1990" s="917"/>
      <c r="H1990" s="917"/>
      <c r="I1990" s="917"/>
      <c r="J1990" s="917"/>
      <c r="K1990" s="917"/>
      <c r="L1990" s="917"/>
      <c r="M1990" s="917"/>
      <c r="N1990" s="1023"/>
      <c r="T1990" s="18"/>
    </row>
    <row r="1991" spans="1:23" ht="25.5" customHeight="1" thickBot="1" x14ac:dyDescent="0.25">
      <c r="B1991" s="244"/>
      <c r="C1991" s="224"/>
      <c r="E1991" s="25"/>
      <c r="I1991" s="918" t="str">
        <f>Translations!$B$254</f>
        <v>Datu avots</v>
      </c>
      <c r="J1991" s="918"/>
      <c r="K1991" s="918" t="str">
        <f>Translations!$B$255</f>
        <v>Cits datu avots (attiecīgā gadījumā)</v>
      </c>
      <c r="L1991" s="918"/>
      <c r="M1991" s="918" t="str">
        <f>Translations!$B$255</f>
        <v>Cits datu avots (attiecīgā gadījumā)</v>
      </c>
      <c r="N1991" s="918"/>
      <c r="S1991" s="266" t="s">
        <v>1145</v>
      </c>
      <c r="W1991" s="266" t="s">
        <v>165</v>
      </c>
    </row>
    <row r="1992" spans="1:23" ht="12.75" customHeight="1" x14ac:dyDescent="0.2">
      <c r="B1992" s="244"/>
      <c r="C1992" s="224"/>
      <c r="E1992" s="25" t="s">
        <v>302</v>
      </c>
      <c r="F1992" s="924" t="str">
        <f>Translations!$B$322</f>
        <v>Relevantais elektroenerģijas patēriņš</v>
      </c>
      <c r="G1992" s="924"/>
      <c r="H1992" s="925"/>
      <c r="I1992" s="983"/>
      <c r="J1992" s="983"/>
      <c r="K1992" s="965"/>
      <c r="L1992" s="965"/>
      <c r="M1992" s="965"/>
      <c r="N1992" s="965"/>
      <c r="S1992" s="252" t="b">
        <f>IF(I1948&lt;&gt;"",IF(INDEX(EUconst_BMlistElExchangability,MATCH(I1948,EUconst_BMlistNames,0))=TRUE,FALSE,TRUE),FALSE)</f>
        <v>0</v>
      </c>
      <c r="W1992" s="487"/>
    </row>
    <row r="1993" spans="1:23" ht="5.0999999999999996" customHeight="1" x14ac:dyDescent="0.2">
      <c r="B1993" s="244"/>
      <c r="C1993" s="224"/>
      <c r="D1993" s="25"/>
      <c r="N1993" s="225"/>
      <c r="S1993" s="253"/>
      <c r="W1993" s="253"/>
    </row>
    <row r="1994" spans="1:23" ht="12.75" customHeight="1" x14ac:dyDescent="0.2">
      <c r="B1994" s="244"/>
      <c r="C1994" s="224"/>
      <c r="D1994" s="25"/>
      <c r="E1994" s="118" t="s">
        <v>303</v>
      </c>
      <c r="F1994" s="714" t="str">
        <f>Translations!$B$257</f>
        <v>Izmantotās metodikas apraksts</v>
      </c>
      <c r="G1994" s="714"/>
      <c r="H1994" s="714"/>
      <c r="I1994" s="714"/>
      <c r="J1994" s="714"/>
      <c r="K1994" s="714"/>
      <c r="L1994" s="714"/>
      <c r="M1994" s="714"/>
      <c r="N1994" s="995"/>
      <c r="S1994" s="253"/>
      <c r="W1994" s="253"/>
    </row>
    <row r="1995" spans="1:23" ht="5.0999999999999996" customHeight="1" x14ac:dyDescent="0.2">
      <c r="B1995" s="244"/>
      <c r="C1995" s="224"/>
      <c r="E1995" s="37"/>
      <c r="F1995" s="531"/>
      <c r="G1995" s="533"/>
      <c r="H1995" s="533"/>
      <c r="I1995" s="533"/>
      <c r="J1995" s="533"/>
      <c r="K1995" s="533"/>
      <c r="L1995" s="533"/>
      <c r="M1995" s="533"/>
      <c r="N1995" s="546"/>
      <c r="S1995" s="253"/>
      <c r="W1995" s="253"/>
    </row>
    <row r="1996" spans="1:23" ht="12.75" customHeight="1" x14ac:dyDescent="0.2">
      <c r="B1996" s="244"/>
      <c r="C1996" s="224"/>
      <c r="D1996" s="25"/>
      <c r="E1996" s="118"/>
      <c r="F1996" s="987" t="str">
        <f>IF(AND(I1948&lt;&gt;"",J1989=""),HYPERLINK("#" &amp; Q1996,EUConst_MsgDescription),"")</f>
        <v/>
      </c>
      <c r="G1996" s="961"/>
      <c r="H1996" s="961"/>
      <c r="I1996" s="961"/>
      <c r="J1996" s="961"/>
      <c r="K1996" s="961"/>
      <c r="L1996" s="961"/>
      <c r="M1996" s="961"/>
      <c r="N1996" s="962"/>
      <c r="P1996" s="22" t="s">
        <v>172</v>
      </c>
      <c r="Q1996" s="371" t="str">
        <f>"#"&amp;ADDRESS(ROW($C$10),COLUMN($C$10))</f>
        <v>#$C$10</v>
      </c>
      <c r="S1996" s="253"/>
      <c r="W1996" s="253"/>
    </row>
    <row r="1997" spans="1:23" ht="5.0999999999999996" customHeight="1" x14ac:dyDescent="0.2">
      <c r="B1997" s="244"/>
      <c r="C1997" s="224"/>
      <c r="D1997" s="25"/>
      <c r="E1997" s="24"/>
      <c r="F1997" s="996"/>
      <c r="G1997" s="996"/>
      <c r="H1997" s="996"/>
      <c r="I1997" s="996"/>
      <c r="J1997" s="996"/>
      <c r="K1997" s="996"/>
      <c r="L1997" s="996"/>
      <c r="M1997" s="996"/>
      <c r="N1997" s="997"/>
      <c r="S1997" s="253"/>
      <c r="W1997" s="253"/>
    </row>
    <row r="1998" spans="1:23" ht="50.1" customHeight="1" x14ac:dyDescent="0.2">
      <c r="B1998" s="244"/>
      <c r="C1998" s="224"/>
      <c r="D1998" s="24"/>
      <c r="E1998" s="265"/>
      <c r="F1998" s="998"/>
      <c r="G1998" s="999"/>
      <c r="H1998" s="999"/>
      <c r="I1998" s="999"/>
      <c r="J1998" s="999"/>
      <c r="K1998" s="999"/>
      <c r="L1998" s="999"/>
      <c r="M1998" s="999"/>
      <c r="N1998" s="1000"/>
      <c r="S1998" s="252" t="b">
        <f>S1992</f>
        <v>0</v>
      </c>
      <c r="W1998" s="252"/>
    </row>
    <row r="1999" spans="1:23" ht="5.0999999999999996" customHeight="1" x14ac:dyDescent="0.2">
      <c r="B1999" s="244"/>
      <c r="C1999" s="224"/>
      <c r="D1999" s="25"/>
      <c r="N1999" s="225"/>
      <c r="S1999" s="253"/>
      <c r="W1999" s="253"/>
    </row>
    <row r="2000" spans="1:23" ht="12.75" customHeight="1" x14ac:dyDescent="0.2">
      <c r="B2000" s="244"/>
      <c r="C2000" s="224"/>
      <c r="D2000" s="25"/>
      <c r="E2000" s="118"/>
      <c r="F2000" s="949" t="str">
        <f>Translations!$B$210</f>
        <v>Atsauce uz ārējām datnēm (attiecīgā gadījumā)</v>
      </c>
      <c r="G2000" s="949"/>
      <c r="H2000" s="949"/>
      <c r="I2000" s="949"/>
      <c r="J2000" s="949"/>
      <c r="K2000" s="900"/>
      <c r="L2000" s="900"/>
      <c r="M2000" s="900"/>
      <c r="N2000" s="900"/>
      <c r="S2000" s="253"/>
      <c r="W2000" s="252"/>
    </row>
    <row r="2001" spans="2:23" ht="5.0999999999999996" customHeight="1" x14ac:dyDescent="0.2">
      <c r="B2001" s="244"/>
      <c r="C2001" s="224"/>
      <c r="D2001" s="25"/>
      <c r="N2001" s="225"/>
      <c r="S2001" s="253"/>
      <c r="W2001" s="253"/>
    </row>
    <row r="2002" spans="2:23" ht="12.75" customHeight="1" x14ac:dyDescent="0.2">
      <c r="B2002" s="244"/>
      <c r="C2002" s="224"/>
      <c r="D2002" s="25" t="s">
        <v>33</v>
      </c>
      <c r="E2002" s="939" t="str">
        <f>Translations!$B$258</f>
        <v>Vai ir ievērota hierarhiskā kārtība?</v>
      </c>
      <c r="F2002" s="939"/>
      <c r="G2002" s="939"/>
      <c r="H2002" s="940"/>
      <c r="I2002" s="260"/>
      <c r="J2002" s="256" t="str">
        <f>Translations!$B$259</f>
        <v xml:space="preserve"> Ja nav, kāpēc nav?</v>
      </c>
      <c r="K2002" s="926"/>
      <c r="L2002" s="927"/>
      <c r="M2002" s="927"/>
      <c r="N2002" s="941"/>
      <c r="S2002" s="252" t="b">
        <f>S1998</f>
        <v>0</v>
      </c>
      <c r="W2002" s="258" t="b">
        <f>OR(W2000,AND(I2002&lt;&gt;"",I2002=TRUE))</f>
        <v>0</v>
      </c>
    </row>
    <row r="2003" spans="2:23" ht="12.75" customHeight="1" x14ac:dyDescent="0.2">
      <c r="B2003" s="244"/>
      <c r="C2003" s="224"/>
      <c r="D2003" s="25"/>
      <c r="E2003" s="37" t="s">
        <v>139</v>
      </c>
      <c r="F2003" s="913" t="str">
        <f>Translations!$B$263</f>
        <v>Pārmērīgas izmaksas: labāku datu avotu izmantošana radītu pārmērīgas izmaksas.</v>
      </c>
      <c r="G2003" s="916"/>
      <c r="H2003" s="916"/>
      <c r="I2003" s="916"/>
      <c r="J2003" s="916"/>
      <c r="K2003" s="916"/>
      <c r="L2003" s="916"/>
      <c r="M2003" s="916"/>
      <c r="N2003" s="1001"/>
      <c r="S2003" s="253"/>
      <c r="W2003" s="253"/>
    </row>
    <row r="2004" spans="2:23" ht="5.0999999999999996" customHeight="1" x14ac:dyDescent="0.2">
      <c r="B2004" s="244"/>
      <c r="C2004" s="224"/>
      <c r="E2004" s="432"/>
      <c r="F2004" s="432"/>
      <c r="G2004" s="432"/>
      <c r="H2004" s="432"/>
      <c r="I2004" s="432"/>
      <c r="J2004" s="432"/>
      <c r="K2004" s="432"/>
      <c r="L2004" s="432"/>
      <c r="M2004" s="432"/>
      <c r="N2004" s="552"/>
      <c r="S2004" s="253"/>
      <c r="W2004" s="253"/>
    </row>
    <row r="2005" spans="2:23" ht="12.75" customHeight="1" x14ac:dyDescent="0.2">
      <c r="B2005" s="244"/>
      <c r="C2005" s="224"/>
      <c r="D2005" s="25"/>
      <c r="E2005" s="25"/>
      <c r="F2005" s="714" t="str">
        <f>Translations!$B$264</f>
        <v>Sīkākas ziņas par jebkādām atkāpēm no hierarhijas</v>
      </c>
      <c r="G2005" s="714"/>
      <c r="H2005" s="714"/>
      <c r="I2005" s="714"/>
      <c r="J2005" s="714"/>
      <c r="K2005" s="714"/>
      <c r="L2005" s="714"/>
      <c r="M2005" s="714"/>
      <c r="N2005" s="995"/>
      <c r="S2005" s="253"/>
      <c r="W2005" s="253"/>
    </row>
    <row r="2006" spans="2:23" ht="25.5" customHeight="1" thickBot="1" x14ac:dyDescent="0.25">
      <c r="B2006" s="244"/>
      <c r="C2006" s="224"/>
      <c r="E2006" s="25"/>
      <c r="F2006" s="946"/>
      <c r="G2006" s="947"/>
      <c r="H2006" s="947"/>
      <c r="I2006" s="947"/>
      <c r="J2006" s="947"/>
      <c r="K2006" s="947"/>
      <c r="L2006" s="947"/>
      <c r="M2006" s="947"/>
      <c r="N2006" s="948"/>
      <c r="S2006" s="273" t="b">
        <f>S2002</f>
        <v>0</v>
      </c>
      <c r="W2006" s="268" t="b">
        <f>W2002</f>
        <v>0</v>
      </c>
    </row>
    <row r="2007" spans="2:23" ht="5.0999999999999996" customHeight="1" x14ac:dyDescent="0.2">
      <c r="B2007" s="244"/>
      <c r="C2007" s="224"/>
      <c r="N2007" s="225"/>
    </row>
    <row r="2008" spans="2:23" ht="5.0999999999999996" customHeight="1" x14ac:dyDescent="0.2">
      <c r="B2008" s="244"/>
      <c r="C2008" s="232"/>
      <c r="D2008" s="235"/>
      <c r="E2008" s="233"/>
      <c r="F2008" s="233"/>
      <c r="G2008" s="233"/>
      <c r="H2008" s="233"/>
      <c r="I2008" s="233"/>
      <c r="J2008" s="233"/>
      <c r="K2008" s="233"/>
      <c r="L2008" s="233"/>
      <c r="M2008" s="233"/>
      <c r="N2008" s="234"/>
    </row>
    <row r="2009" spans="2:23" ht="12.75" customHeight="1" x14ac:dyDescent="0.2">
      <c r="B2009" s="244"/>
      <c r="C2009" s="344"/>
      <c r="D2009" s="34" t="s">
        <v>29</v>
      </c>
      <c r="E2009" s="1002" t="str">
        <f>Translations!$B$324</f>
        <v>Vai ir relevantas no ETS neaptvertām iekārtām vai vienībām importētas izmērāma siltuma plūsmas?</v>
      </c>
      <c r="F2009" s="1002"/>
      <c r="G2009" s="1002"/>
      <c r="H2009" s="1002"/>
      <c r="I2009" s="1002"/>
      <c r="J2009" s="1002"/>
      <c r="K2009" s="1002"/>
      <c r="L2009" s="1002"/>
      <c r="M2009" s="986"/>
      <c r="N2009" s="986"/>
      <c r="R2009" s="254"/>
    </row>
    <row r="2010" spans="2:23" ht="5.0999999999999996" customHeight="1" x14ac:dyDescent="0.2">
      <c r="B2010" s="244"/>
      <c r="C2010" s="344"/>
      <c r="D2010" s="20"/>
      <c r="E2010" s="547"/>
      <c r="F2010" s="547"/>
      <c r="G2010" s="547"/>
      <c r="H2010" s="547"/>
      <c r="I2010" s="547"/>
      <c r="J2010" s="547"/>
      <c r="K2010" s="547"/>
      <c r="L2010" s="547"/>
      <c r="M2010" s="547"/>
      <c r="N2010" s="558"/>
      <c r="R2010" s="254"/>
    </row>
    <row r="2011" spans="2:23" ht="12.75" customHeight="1" x14ac:dyDescent="0.2">
      <c r="B2011" s="244"/>
      <c r="C2011" s="344"/>
      <c r="D2011" s="20"/>
      <c r="E2011" s="20"/>
      <c r="F2011" s="1003" t="str">
        <f>Translations!$B$257</f>
        <v>Izmantotās metodikas apraksts</v>
      </c>
      <c r="G2011" s="1003"/>
      <c r="H2011" s="1003"/>
      <c r="I2011" s="1003"/>
      <c r="J2011" s="1003"/>
      <c r="K2011" s="1003"/>
      <c r="L2011" s="1003"/>
      <c r="M2011" s="1003"/>
      <c r="N2011" s="1004"/>
      <c r="R2011" s="254"/>
    </row>
    <row r="2012" spans="2:23" ht="5.0999999999999996" customHeight="1" thickBot="1" x14ac:dyDescent="0.25">
      <c r="B2012" s="244"/>
      <c r="C2012" s="344"/>
      <c r="D2012" s="20"/>
      <c r="E2012" s="37"/>
      <c r="F2012" s="346"/>
      <c r="G2012" s="347"/>
      <c r="H2012" s="347"/>
      <c r="I2012" s="347"/>
      <c r="J2012" s="347"/>
      <c r="K2012" s="347"/>
      <c r="L2012" s="347"/>
      <c r="M2012" s="347"/>
      <c r="N2012" s="348"/>
    </row>
    <row r="2013" spans="2:23" ht="12.75" customHeight="1" x14ac:dyDescent="0.2">
      <c r="B2013" s="244"/>
      <c r="C2013" s="344"/>
      <c r="D2013" s="345"/>
      <c r="E2013" s="349"/>
      <c r="F2013" s="987" t="str">
        <f>IF(I1948&lt;&gt;"",HYPERLINK("#" &amp; Q2013,EUConst_MsgDescription),"")</f>
        <v/>
      </c>
      <c r="G2013" s="961"/>
      <c r="H2013" s="961"/>
      <c r="I2013" s="961"/>
      <c r="J2013" s="961"/>
      <c r="K2013" s="961"/>
      <c r="L2013" s="961"/>
      <c r="M2013" s="961"/>
      <c r="N2013" s="962"/>
      <c r="P2013" s="22" t="s">
        <v>172</v>
      </c>
      <c r="Q2013" s="371" t="str">
        <f>"#"&amp;ADDRESS(ROW($C$10),COLUMN($C$10))</f>
        <v>#$C$10</v>
      </c>
      <c r="W2013" s="266" t="s">
        <v>165</v>
      </c>
    </row>
    <row r="2014" spans="2:23" ht="5.0999999999999996" customHeight="1" thickBot="1" x14ac:dyDescent="0.25">
      <c r="B2014" s="244"/>
      <c r="C2014" s="344"/>
      <c r="D2014" s="345"/>
      <c r="E2014" s="349"/>
      <c r="F2014" s="1034"/>
      <c r="G2014" s="1035"/>
      <c r="H2014" s="1035"/>
      <c r="I2014" s="1035"/>
      <c r="J2014" s="1035"/>
      <c r="K2014" s="1035"/>
      <c r="L2014" s="1035"/>
      <c r="M2014" s="1035"/>
      <c r="N2014" s="1036"/>
      <c r="P2014" s="22"/>
      <c r="W2014" s="253"/>
    </row>
    <row r="2015" spans="2:23" ht="50.1" customHeight="1" thickBot="1" x14ac:dyDescent="0.25">
      <c r="B2015" s="244"/>
      <c r="C2015" s="344"/>
      <c r="D2015" s="20"/>
      <c r="E2015" s="20"/>
      <c r="F2015" s="946"/>
      <c r="G2015" s="947"/>
      <c r="H2015" s="947"/>
      <c r="I2015" s="947"/>
      <c r="J2015" s="947"/>
      <c r="K2015" s="947"/>
      <c r="L2015" s="947"/>
      <c r="M2015" s="947"/>
      <c r="N2015" s="948"/>
      <c r="R2015" s="254"/>
      <c r="V2015" s="254"/>
      <c r="W2015" s="377" t="b">
        <f>OR(W2009,AND(M2009&lt;&gt;"",M2009=FALSE))</f>
        <v>0</v>
      </c>
    </row>
    <row r="2016" spans="2:23" ht="5.0999999999999996" customHeight="1" x14ac:dyDescent="0.2">
      <c r="B2016" s="244"/>
      <c r="C2016" s="344"/>
      <c r="D2016" s="345"/>
      <c r="E2016" s="350"/>
      <c r="F2016" s="548"/>
      <c r="G2016" s="548"/>
      <c r="H2016" s="548"/>
      <c r="I2016" s="548"/>
      <c r="J2016" s="548"/>
      <c r="K2016" s="548"/>
      <c r="L2016" s="548"/>
      <c r="M2016" s="548"/>
      <c r="N2016" s="351"/>
      <c r="R2016" s="254"/>
    </row>
    <row r="2017" spans="2:23" ht="12.75" customHeight="1" x14ac:dyDescent="0.2">
      <c r="B2017" s="244"/>
      <c r="C2017" s="352"/>
      <c r="D2017" s="353"/>
      <c r="E2017" s="353"/>
      <c r="F2017" s="353"/>
      <c r="G2017" s="353"/>
      <c r="H2017" s="353"/>
      <c r="I2017" s="353"/>
      <c r="J2017" s="353"/>
      <c r="K2017" s="353"/>
      <c r="L2017" s="353"/>
      <c r="M2017" s="353"/>
      <c r="N2017" s="354"/>
    </row>
    <row r="2018" spans="2:23" ht="15" customHeight="1" x14ac:dyDescent="0.2">
      <c r="B2018" s="244"/>
      <c r="C2018" s="318"/>
      <c r="D2018" s="1024" t="str">
        <f>Translations!$B$329</f>
        <v>Dati, kas vajadzīgi, lai noteiktu līmeņatzīmju uzlabošanas rādītāju saskaņā ar direktīvas 10.a panta 2. punktu.</v>
      </c>
      <c r="E2018" s="1025"/>
      <c r="F2018" s="1025"/>
      <c r="G2018" s="1025"/>
      <c r="H2018" s="1025"/>
      <c r="I2018" s="1025"/>
      <c r="J2018" s="1025"/>
      <c r="K2018" s="1025"/>
      <c r="L2018" s="1025"/>
      <c r="M2018" s="1025"/>
      <c r="N2018" s="1026"/>
    </row>
    <row r="2019" spans="2:23" ht="5.0999999999999996" customHeight="1" x14ac:dyDescent="0.2">
      <c r="B2019" s="244"/>
      <c r="C2019" s="318"/>
      <c r="D2019" s="319"/>
      <c r="E2019" s="319"/>
      <c r="F2019" s="319"/>
      <c r="G2019" s="319"/>
      <c r="H2019" s="319"/>
      <c r="I2019" s="319"/>
      <c r="J2019" s="319"/>
      <c r="K2019" s="319"/>
      <c r="L2019" s="319"/>
      <c r="M2019" s="319"/>
      <c r="N2019" s="320"/>
    </row>
    <row r="2020" spans="2:23" ht="12.75" customHeight="1" x14ac:dyDescent="0.2">
      <c r="B2020" s="244"/>
      <c r="C2020" s="318"/>
      <c r="D2020" s="321" t="s">
        <v>30</v>
      </c>
      <c r="E2020" s="1032" t="str">
        <f>Translations!$B$330</f>
        <v>Tieši attiecināmās emisijas</v>
      </c>
      <c r="F2020" s="1032"/>
      <c r="G2020" s="1032"/>
      <c r="H2020" s="1032"/>
      <c r="I2020" s="1032"/>
      <c r="J2020" s="1032"/>
      <c r="K2020" s="1032"/>
      <c r="L2020" s="1032"/>
      <c r="M2020" s="1032"/>
      <c r="N2020" s="1033"/>
    </row>
    <row r="2021" spans="2:23" ht="12.75" customHeight="1" x14ac:dyDescent="0.2">
      <c r="B2021" s="244"/>
      <c r="C2021" s="318"/>
      <c r="D2021" s="322" t="s">
        <v>32</v>
      </c>
      <c r="E2021" s="980" t="str">
        <f>Translations!$B$331</f>
        <v>Tieši attiecināmo emisiju attiecināšana</v>
      </c>
      <c r="F2021" s="980"/>
      <c r="G2021" s="980"/>
      <c r="H2021" s="980"/>
      <c r="I2021" s="980"/>
      <c r="J2021" s="980"/>
      <c r="K2021" s="980"/>
      <c r="L2021" s="980"/>
      <c r="M2021" s="980"/>
      <c r="N2021" s="981"/>
      <c r="T2021" s="18"/>
    </row>
    <row r="2022" spans="2:23" ht="5.0999999999999996" customHeight="1" x14ac:dyDescent="0.2">
      <c r="B2022" s="244"/>
      <c r="C2022" s="318"/>
      <c r="D2022" s="319"/>
      <c r="E2022" s="991"/>
      <c r="F2022" s="992"/>
      <c r="G2022" s="992"/>
      <c r="H2022" s="992"/>
      <c r="I2022" s="992"/>
      <c r="J2022" s="992"/>
      <c r="K2022" s="992"/>
      <c r="L2022" s="992"/>
      <c r="M2022" s="992"/>
      <c r="N2022" s="993"/>
    </row>
    <row r="2023" spans="2:23" ht="12.75" customHeight="1" x14ac:dyDescent="0.2">
      <c r="B2023" s="244"/>
      <c r="C2023" s="318"/>
      <c r="D2023" s="322"/>
      <c r="E2023" s="324"/>
      <c r="F2023" s="987" t="str">
        <f>IF(I1948&lt;&gt;"",HYPERLINK("#" &amp; Q2023,EUConst_MsgDescription),"")</f>
        <v/>
      </c>
      <c r="G2023" s="961"/>
      <c r="H2023" s="961"/>
      <c r="I2023" s="961"/>
      <c r="J2023" s="961"/>
      <c r="K2023" s="961"/>
      <c r="L2023" s="961"/>
      <c r="M2023" s="961"/>
      <c r="N2023" s="962"/>
      <c r="P2023" s="22" t="s">
        <v>172</v>
      </c>
      <c r="Q2023" s="371" t="str">
        <f>"#"&amp;ADDRESS(ROW($C$10),COLUMN($C$10))</f>
        <v>#$C$10</v>
      </c>
    </row>
    <row r="2024" spans="2:23" ht="5.0999999999999996" customHeight="1" x14ac:dyDescent="0.2">
      <c r="B2024" s="244"/>
      <c r="C2024" s="318"/>
      <c r="D2024" s="322"/>
      <c r="E2024" s="325"/>
      <c r="F2024" s="988"/>
      <c r="G2024" s="988"/>
      <c r="H2024" s="988"/>
      <c r="I2024" s="988"/>
      <c r="J2024" s="988"/>
      <c r="K2024" s="988"/>
      <c r="L2024" s="988"/>
      <c r="M2024" s="988"/>
      <c r="N2024" s="989"/>
    </row>
    <row r="2025" spans="2:23" ht="50.1" customHeight="1" x14ac:dyDescent="0.2">
      <c r="B2025" s="244"/>
      <c r="C2025" s="318"/>
      <c r="D2025" s="319"/>
      <c r="E2025" s="319"/>
      <c r="F2025" s="926"/>
      <c r="G2025" s="927"/>
      <c r="H2025" s="927"/>
      <c r="I2025" s="927"/>
      <c r="J2025" s="927"/>
      <c r="K2025" s="927"/>
      <c r="L2025" s="927"/>
      <c r="M2025" s="927"/>
      <c r="N2025" s="941"/>
    </row>
    <row r="2026" spans="2:23" ht="5.0999999999999996" customHeight="1" x14ac:dyDescent="0.2">
      <c r="B2026" s="244"/>
      <c r="C2026" s="318"/>
      <c r="D2026" s="319"/>
      <c r="E2026" s="319"/>
      <c r="F2026" s="319"/>
      <c r="G2026" s="319"/>
      <c r="H2026" s="319"/>
      <c r="I2026" s="319"/>
      <c r="J2026" s="319"/>
      <c r="K2026" s="319"/>
      <c r="L2026" s="319"/>
      <c r="M2026" s="319"/>
      <c r="N2026" s="320"/>
    </row>
    <row r="2027" spans="2:23" ht="12.75" customHeight="1" x14ac:dyDescent="0.2">
      <c r="B2027" s="244"/>
      <c r="C2027" s="318"/>
      <c r="D2027" s="319"/>
      <c r="E2027" s="319"/>
      <c r="F2027" s="990" t="str">
        <f>Translations!$B$210</f>
        <v>Atsauce uz ārējām datnēm (attiecīgā gadījumā)</v>
      </c>
      <c r="G2027" s="990"/>
      <c r="H2027" s="990"/>
      <c r="I2027" s="990"/>
      <c r="J2027" s="990"/>
      <c r="K2027" s="900"/>
      <c r="L2027" s="900"/>
      <c r="M2027" s="900"/>
      <c r="N2027" s="900"/>
    </row>
    <row r="2028" spans="2:23" ht="5.0999999999999996" customHeight="1" x14ac:dyDescent="0.2">
      <c r="B2028" s="244"/>
      <c r="C2028" s="318"/>
      <c r="D2028" s="319"/>
      <c r="E2028" s="319"/>
      <c r="F2028" s="326"/>
      <c r="G2028" s="326"/>
      <c r="H2028" s="326"/>
      <c r="I2028" s="326"/>
      <c r="J2028" s="326"/>
      <c r="K2028" s="326"/>
      <c r="L2028" s="326"/>
      <c r="M2028" s="326"/>
      <c r="N2028" s="327"/>
    </row>
    <row r="2029" spans="2:23" ht="12.75" customHeight="1" x14ac:dyDescent="0.2">
      <c r="B2029" s="244"/>
      <c r="C2029" s="318"/>
      <c r="D2029" s="322" t="s">
        <v>33</v>
      </c>
      <c r="E2029" s="980" t="str">
        <f>Translations!$B$337</f>
        <v>Vai ir relevantas vēl citas iekšējas avota plūsmas?</v>
      </c>
      <c r="F2029" s="980"/>
      <c r="G2029" s="980"/>
      <c r="H2029" s="980"/>
      <c r="I2029" s="980"/>
      <c r="J2029" s="980"/>
      <c r="K2029" s="980"/>
      <c r="L2029" s="980"/>
      <c r="M2029" s="986"/>
      <c r="N2029" s="986"/>
      <c r="T2029" s="18"/>
    </row>
    <row r="2030" spans="2:23" ht="5.0999999999999996" customHeight="1" x14ac:dyDescent="0.2">
      <c r="B2030" s="244"/>
      <c r="C2030" s="318"/>
      <c r="D2030" s="322"/>
      <c r="E2030" s="323"/>
      <c r="F2030" s="991"/>
      <c r="G2030" s="991"/>
      <c r="H2030" s="991"/>
      <c r="I2030" s="991"/>
      <c r="J2030" s="991"/>
      <c r="K2030" s="991"/>
      <c r="L2030" s="991"/>
      <c r="M2030" s="991"/>
      <c r="N2030" s="1022"/>
    </row>
    <row r="2031" spans="2:23" ht="25.5" customHeight="1" thickBot="1" x14ac:dyDescent="0.25">
      <c r="B2031" s="244"/>
      <c r="C2031" s="318"/>
      <c r="D2031" s="319"/>
      <c r="E2031" s="319"/>
      <c r="F2031" s="319"/>
      <c r="G2031" s="319"/>
      <c r="H2031" s="319"/>
      <c r="I2031" s="982" t="str">
        <f>Translations!$B$254</f>
        <v>Datu avots</v>
      </c>
      <c r="J2031" s="982"/>
      <c r="K2031" s="982" t="str">
        <f>Translations!$B$255</f>
        <v>Cits datu avots (attiecīgā gadījumā)</v>
      </c>
      <c r="L2031" s="982"/>
      <c r="M2031" s="982" t="str">
        <f>Translations!$B$255</f>
        <v>Cits datu avots (attiecīgā gadījumā)</v>
      </c>
      <c r="N2031" s="982"/>
      <c r="W2031" s="245" t="s">
        <v>165</v>
      </c>
    </row>
    <row r="2032" spans="2:23" ht="12.75" customHeight="1" x14ac:dyDescent="0.2">
      <c r="B2032" s="244"/>
      <c r="C2032" s="318"/>
      <c r="D2032" s="322"/>
      <c r="E2032" s="324" t="s">
        <v>302</v>
      </c>
      <c r="F2032" s="985" t="str">
        <f>Translations!$B$342</f>
        <v>Importētie vai eksportētie daudzumi</v>
      </c>
      <c r="G2032" s="994"/>
      <c r="H2032" s="994"/>
      <c r="I2032" s="983"/>
      <c r="J2032" s="983"/>
      <c r="K2032" s="965"/>
      <c r="L2032" s="965"/>
      <c r="M2032" s="965"/>
      <c r="N2032" s="965"/>
      <c r="W2032" s="251" t="b">
        <f>AND(M2029&lt;&gt;"",M2029=FALSE)</f>
        <v>0</v>
      </c>
    </row>
    <row r="2033" spans="1:23" ht="12.75" customHeight="1" x14ac:dyDescent="0.2">
      <c r="B2033" s="244"/>
      <c r="C2033" s="318"/>
      <c r="D2033" s="322"/>
      <c r="E2033" s="324" t="s">
        <v>303</v>
      </c>
      <c r="F2033" s="985" t="str">
        <f>Translations!$B$256</f>
        <v>Enerģētiskais saturs</v>
      </c>
      <c r="G2033" s="994"/>
      <c r="H2033" s="994"/>
      <c r="I2033" s="983"/>
      <c r="J2033" s="983"/>
      <c r="K2033" s="965"/>
      <c r="L2033" s="965"/>
      <c r="M2033" s="965"/>
      <c r="N2033" s="965"/>
      <c r="W2033" s="271" t="b">
        <f>W2032</f>
        <v>0</v>
      </c>
    </row>
    <row r="2034" spans="1:23" ht="12.75" customHeight="1" x14ac:dyDescent="0.2">
      <c r="B2034" s="244"/>
      <c r="C2034" s="318"/>
      <c r="D2034" s="322"/>
      <c r="E2034" s="324" t="s">
        <v>304</v>
      </c>
      <c r="F2034" s="984" t="str">
        <f>Translations!$B$343</f>
        <v>Emisijas faktors vai oglekļa saturs</v>
      </c>
      <c r="G2034" s="984"/>
      <c r="H2034" s="985"/>
      <c r="I2034" s="926"/>
      <c r="J2034" s="941"/>
      <c r="K2034" s="928"/>
      <c r="L2034" s="945"/>
      <c r="M2034" s="928"/>
      <c r="N2034" s="945"/>
      <c r="W2034" s="271" t="b">
        <f>W2033</f>
        <v>0</v>
      </c>
    </row>
    <row r="2035" spans="1:23" ht="12.75" customHeight="1" x14ac:dyDescent="0.2">
      <c r="B2035" s="244"/>
      <c r="C2035" s="318"/>
      <c r="D2035" s="322"/>
      <c r="E2035" s="324" t="s">
        <v>305</v>
      </c>
      <c r="F2035" s="984" t="str">
        <f>Translations!$B$344</f>
        <v>Biomasas saturs</v>
      </c>
      <c r="G2035" s="984"/>
      <c r="H2035" s="985"/>
      <c r="I2035" s="926"/>
      <c r="J2035" s="941"/>
      <c r="K2035" s="928"/>
      <c r="L2035" s="945"/>
      <c r="M2035" s="928"/>
      <c r="N2035" s="945"/>
      <c r="W2035" s="271" t="b">
        <f>W2034</f>
        <v>0</v>
      </c>
    </row>
    <row r="2036" spans="1:23" ht="5.0999999999999996" customHeight="1" x14ac:dyDescent="0.2">
      <c r="B2036" s="244"/>
      <c r="C2036" s="318"/>
      <c r="D2036" s="322"/>
      <c r="E2036" s="319"/>
      <c r="F2036" s="319"/>
      <c r="G2036" s="319"/>
      <c r="H2036" s="319"/>
      <c r="I2036" s="319"/>
      <c r="J2036" s="319"/>
      <c r="K2036" s="319"/>
      <c r="L2036" s="319"/>
      <c r="M2036" s="319"/>
      <c r="N2036" s="320"/>
      <c r="W2036" s="253"/>
    </row>
    <row r="2037" spans="1:23" ht="12.75" customHeight="1" x14ac:dyDescent="0.2">
      <c r="B2037" s="244"/>
      <c r="C2037" s="318"/>
      <c r="D2037" s="322"/>
      <c r="E2037" s="324" t="s">
        <v>306</v>
      </c>
      <c r="F2037" s="978" t="str">
        <f>Translations!$B$257</f>
        <v>Izmantotās metodikas apraksts</v>
      </c>
      <c r="G2037" s="978"/>
      <c r="H2037" s="978"/>
      <c r="I2037" s="978"/>
      <c r="J2037" s="978"/>
      <c r="K2037" s="978"/>
      <c r="L2037" s="978"/>
      <c r="M2037" s="978"/>
      <c r="N2037" s="979"/>
      <c r="W2037" s="253"/>
    </row>
    <row r="2038" spans="1:23" ht="5.0999999999999996" customHeight="1" x14ac:dyDescent="0.2">
      <c r="B2038" s="244"/>
      <c r="C2038" s="318"/>
      <c r="D2038" s="319"/>
      <c r="E2038" s="323"/>
      <c r="F2038" s="213"/>
      <c r="G2038" s="553"/>
      <c r="H2038" s="553"/>
      <c r="I2038" s="553"/>
      <c r="J2038" s="553"/>
      <c r="K2038" s="553"/>
      <c r="L2038" s="553"/>
      <c r="M2038" s="553"/>
      <c r="N2038" s="554"/>
      <c r="W2038" s="253"/>
    </row>
    <row r="2039" spans="1:23" ht="12.75" customHeight="1" x14ac:dyDescent="0.2">
      <c r="B2039" s="244"/>
      <c r="C2039" s="318"/>
      <c r="D2039" s="322"/>
      <c r="E2039" s="324"/>
      <c r="F2039" s="987" t="str">
        <f>IF(I1948&lt;&gt;"",HYPERLINK("#" &amp; Q2039,EUConst_MsgDescription),"")</f>
        <v/>
      </c>
      <c r="G2039" s="961"/>
      <c r="H2039" s="961"/>
      <c r="I2039" s="961"/>
      <c r="J2039" s="961"/>
      <c r="K2039" s="961"/>
      <c r="L2039" s="961"/>
      <c r="M2039" s="961"/>
      <c r="N2039" s="962"/>
      <c r="P2039" s="22" t="s">
        <v>172</v>
      </c>
      <c r="Q2039" s="371" t="str">
        <f>"#"&amp;ADDRESS(ROW($C$10),COLUMN($C$10))</f>
        <v>#$C$10</v>
      </c>
      <c r="W2039" s="253"/>
    </row>
    <row r="2040" spans="1:23" ht="5.0999999999999996" customHeight="1" x14ac:dyDescent="0.2">
      <c r="B2040" s="244"/>
      <c r="C2040" s="318"/>
      <c r="D2040" s="322"/>
      <c r="E2040" s="325"/>
      <c r="F2040" s="988"/>
      <c r="G2040" s="988"/>
      <c r="H2040" s="988"/>
      <c r="I2040" s="988"/>
      <c r="J2040" s="988"/>
      <c r="K2040" s="988"/>
      <c r="L2040" s="988"/>
      <c r="M2040" s="988"/>
      <c r="N2040" s="989"/>
      <c r="W2040" s="253"/>
    </row>
    <row r="2041" spans="1:23" s="249" customFormat="1" ht="50.1" customHeight="1" x14ac:dyDescent="0.2">
      <c r="A2041" s="254"/>
      <c r="B2041" s="12"/>
      <c r="C2041" s="318"/>
      <c r="D2041" s="325"/>
      <c r="E2041" s="325"/>
      <c r="F2041" s="946"/>
      <c r="G2041" s="947"/>
      <c r="H2041" s="947"/>
      <c r="I2041" s="947"/>
      <c r="J2041" s="947"/>
      <c r="K2041" s="947"/>
      <c r="L2041" s="947"/>
      <c r="M2041" s="947"/>
      <c r="N2041" s="948"/>
      <c r="O2041" s="36"/>
      <c r="P2041" s="254"/>
      <c r="Q2041" s="254"/>
      <c r="R2041" s="254"/>
      <c r="S2041" s="245"/>
      <c r="T2041" s="245"/>
      <c r="U2041" s="254"/>
      <c r="V2041" s="254"/>
      <c r="W2041" s="255" t="b">
        <f>W2035</f>
        <v>0</v>
      </c>
    </row>
    <row r="2042" spans="1:23" ht="5.0999999999999996" customHeight="1" x14ac:dyDescent="0.2">
      <c r="C2042" s="318"/>
      <c r="D2042" s="322"/>
      <c r="E2042" s="319"/>
      <c r="F2042" s="319"/>
      <c r="G2042" s="319"/>
      <c r="H2042" s="319"/>
      <c r="I2042" s="319"/>
      <c r="J2042" s="319"/>
      <c r="K2042" s="319"/>
      <c r="L2042" s="319"/>
      <c r="M2042" s="319"/>
      <c r="N2042" s="320"/>
      <c r="W2042" s="253"/>
    </row>
    <row r="2043" spans="1:23" ht="12.75" customHeight="1" thickBot="1" x14ac:dyDescent="0.25">
      <c r="C2043" s="318"/>
      <c r="D2043" s="322"/>
      <c r="E2043" s="324"/>
      <c r="F2043" s="990" t="str">
        <f>Translations!$B$210</f>
        <v>Atsauce uz ārējām datnēm (attiecīgā gadījumā)</v>
      </c>
      <c r="G2043" s="990"/>
      <c r="H2043" s="990"/>
      <c r="I2043" s="990"/>
      <c r="J2043" s="990"/>
      <c r="K2043" s="900"/>
      <c r="L2043" s="900"/>
      <c r="M2043" s="900"/>
      <c r="N2043" s="900"/>
      <c r="W2043" s="259" t="b">
        <f>W2041</f>
        <v>0</v>
      </c>
    </row>
    <row r="2044" spans="1:23" ht="5.0999999999999996" customHeight="1" x14ac:dyDescent="0.2">
      <c r="C2044" s="318"/>
      <c r="D2044" s="322"/>
      <c r="E2044" s="319"/>
      <c r="F2044" s="319"/>
      <c r="G2044" s="319"/>
      <c r="H2044" s="319"/>
      <c r="I2044" s="319"/>
      <c r="J2044" s="319"/>
      <c r="K2044" s="319"/>
      <c r="L2044" s="319"/>
      <c r="M2044" s="319"/>
      <c r="N2044" s="320"/>
    </row>
    <row r="2045" spans="1:23" ht="12.75" customHeight="1" thickBot="1" x14ac:dyDescent="0.25">
      <c r="C2045" s="318"/>
      <c r="D2045" s="322" t="s">
        <v>34</v>
      </c>
      <c r="E2045" s="980" t="str">
        <f>Translations!$B$345</f>
        <v>Vai ir relevants importētais vai eksportētais pārvietotais CO2?</v>
      </c>
      <c r="F2045" s="980"/>
      <c r="G2045" s="980"/>
      <c r="H2045" s="980"/>
      <c r="I2045" s="980"/>
      <c r="J2045" s="980"/>
      <c r="K2045" s="980"/>
      <c r="L2045" s="980"/>
      <c r="M2045" s="986"/>
      <c r="N2045" s="986"/>
      <c r="T2045" s="18"/>
    </row>
    <row r="2046" spans="1:23" ht="5.0999999999999996" customHeight="1" thickBot="1" x14ac:dyDescent="0.25">
      <c r="C2046" s="318"/>
      <c r="D2046" s="319"/>
      <c r="E2046" s="991"/>
      <c r="F2046" s="992"/>
      <c r="G2046" s="992"/>
      <c r="H2046" s="992"/>
      <c r="I2046" s="992"/>
      <c r="J2046" s="992"/>
      <c r="K2046" s="992"/>
      <c r="L2046" s="992"/>
      <c r="M2046" s="992"/>
      <c r="N2046" s="993"/>
      <c r="W2046" s="266" t="s">
        <v>165</v>
      </c>
    </row>
    <row r="2047" spans="1:23" ht="25.5" customHeight="1" x14ac:dyDescent="0.2">
      <c r="C2047" s="318"/>
      <c r="D2047" s="319"/>
      <c r="E2047" s="319"/>
      <c r="F2047" s="926"/>
      <c r="G2047" s="927"/>
      <c r="H2047" s="927"/>
      <c r="I2047" s="927"/>
      <c r="J2047" s="927"/>
      <c r="K2047" s="927"/>
      <c r="L2047" s="927"/>
      <c r="M2047" s="927"/>
      <c r="N2047" s="941"/>
      <c r="W2047" s="251" t="b">
        <f>AND(M2045&lt;&gt;"",M2045=FALSE)</f>
        <v>0</v>
      </c>
    </row>
    <row r="2048" spans="1:23" ht="5.0999999999999996" customHeight="1" x14ac:dyDescent="0.2">
      <c r="C2048" s="318"/>
      <c r="D2048" s="319"/>
      <c r="E2048" s="319"/>
      <c r="F2048" s="319"/>
      <c r="G2048" s="319"/>
      <c r="H2048" s="319"/>
      <c r="I2048" s="319"/>
      <c r="J2048" s="319"/>
      <c r="K2048" s="319"/>
      <c r="L2048" s="319"/>
      <c r="M2048" s="319"/>
      <c r="N2048" s="320"/>
      <c r="W2048" s="253"/>
    </row>
    <row r="2049" spans="2:23" ht="12.75" customHeight="1" thickBot="1" x14ac:dyDescent="0.25">
      <c r="C2049" s="318"/>
      <c r="D2049" s="319"/>
      <c r="E2049" s="319"/>
      <c r="F2049" s="990" t="str">
        <f>Translations!$B$210</f>
        <v>Atsauce uz ārējām datnēm (attiecīgā gadījumā)</v>
      </c>
      <c r="G2049" s="990"/>
      <c r="H2049" s="990"/>
      <c r="I2049" s="990"/>
      <c r="J2049" s="990"/>
      <c r="K2049" s="900"/>
      <c r="L2049" s="900"/>
      <c r="M2049" s="900"/>
      <c r="N2049" s="900"/>
      <c r="W2049" s="273" t="b">
        <f>W2047</f>
        <v>0</v>
      </c>
    </row>
    <row r="2050" spans="2:23" ht="5.0999999999999996" customHeight="1" x14ac:dyDescent="0.2">
      <c r="C2050" s="318"/>
      <c r="D2050" s="322"/>
      <c r="E2050" s="319"/>
      <c r="F2050" s="319"/>
      <c r="G2050" s="319"/>
      <c r="H2050" s="319"/>
      <c r="I2050" s="319"/>
      <c r="J2050" s="319"/>
      <c r="K2050" s="319"/>
      <c r="L2050" s="319"/>
      <c r="M2050" s="319"/>
      <c r="N2050" s="320"/>
    </row>
    <row r="2051" spans="2:23" ht="5.0999999999999996" customHeight="1" x14ac:dyDescent="0.2">
      <c r="C2051" s="315"/>
      <c r="D2051" s="328"/>
      <c r="E2051" s="316"/>
      <c r="F2051" s="316"/>
      <c r="G2051" s="316"/>
      <c r="H2051" s="316"/>
      <c r="I2051" s="316"/>
      <c r="J2051" s="316"/>
      <c r="K2051" s="316"/>
      <c r="L2051" s="316"/>
      <c r="M2051" s="316"/>
      <c r="N2051" s="317"/>
    </row>
    <row r="2052" spans="2:23" ht="12.75" customHeight="1" x14ac:dyDescent="0.2">
      <c r="C2052" s="318"/>
      <c r="D2052" s="321" t="s">
        <v>31</v>
      </c>
      <c r="E2052" s="1017" t="str">
        <f>Translations!$B$831</f>
        <v>Enerģijas ielaide šajā apakšiekārtā un relevantais emisijas faktors</v>
      </c>
      <c r="F2052" s="1017"/>
      <c r="G2052" s="1017"/>
      <c r="H2052" s="1017"/>
      <c r="I2052" s="1017"/>
      <c r="J2052" s="1017"/>
      <c r="K2052" s="1017"/>
      <c r="L2052" s="1017"/>
      <c r="M2052" s="1017"/>
      <c r="N2052" s="1018"/>
    </row>
    <row r="2053" spans="2:23" ht="5.0999999999999996" customHeight="1" x14ac:dyDescent="0.2">
      <c r="C2053" s="318"/>
      <c r="D2053" s="319"/>
      <c r="E2053" s="1019"/>
      <c r="F2053" s="1020"/>
      <c r="G2053" s="1020"/>
      <c r="H2053" s="1020"/>
      <c r="I2053" s="1020"/>
      <c r="J2053" s="1020"/>
      <c r="K2053" s="1020"/>
      <c r="L2053" s="1020"/>
      <c r="M2053" s="1020"/>
      <c r="N2053" s="1021"/>
    </row>
    <row r="2054" spans="2:23" ht="12.75" customHeight="1" x14ac:dyDescent="0.2">
      <c r="C2054" s="318"/>
      <c r="D2054" s="322" t="s">
        <v>32</v>
      </c>
      <c r="E2054" s="980" t="str">
        <f>Translations!$B$249</f>
        <v>Informācija par izmantoto metodiku</v>
      </c>
      <c r="F2054" s="980"/>
      <c r="G2054" s="980"/>
      <c r="H2054" s="980"/>
      <c r="I2054" s="980"/>
      <c r="J2054" s="980"/>
      <c r="K2054" s="980"/>
      <c r="L2054" s="980"/>
      <c r="M2054" s="980"/>
      <c r="N2054" s="981"/>
    </row>
    <row r="2055" spans="2:23" ht="25.5" customHeight="1" x14ac:dyDescent="0.2">
      <c r="B2055" s="244"/>
      <c r="C2055" s="318"/>
      <c r="D2055" s="319"/>
      <c r="E2055" s="319"/>
      <c r="F2055" s="336"/>
      <c r="G2055" s="319"/>
      <c r="H2055" s="319"/>
      <c r="I2055" s="982" t="str">
        <f>Translations!$B$254</f>
        <v>Datu avots</v>
      </c>
      <c r="J2055" s="982"/>
      <c r="K2055" s="982" t="str">
        <f>Translations!$B$255</f>
        <v>Cits datu avots (attiecīgā gadījumā)</v>
      </c>
      <c r="L2055" s="982"/>
      <c r="M2055" s="982" t="str">
        <f>Translations!$B$255</f>
        <v>Cits datu avots (attiecīgā gadījumā)</v>
      </c>
      <c r="N2055" s="982"/>
    </row>
    <row r="2056" spans="2:23" ht="12.75" customHeight="1" x14ac:dyDescent="0.2">
      <c r="B2056" s="244"/>
      <c r="C2056" s="318"/>
      <c r="D2056" s="322"/>
      <c r="E2056" s="324" t="s">
        <v>302</v>
      </c>
      <c r="F2056" s="984" t="str">
        <f>Translations!$B$833</f>
        <v>Kurināmā un materiālu ielaide</v>
      </c>
      <c r="G2056" s="984"/>
      <c r="H2056" s="985"/>
      <c r="I2056" s="926"/>
      <c r="J2056" s="927"/>
      <c r="K2056" s="928"/>
      <c r="L2056" s="929"/>
      <c r="M2056" s="928"/>
      <c r="N2056" s="945"/>
    </row>
    <row r="2057" spans="2:23" ht="12.75" customHeight="1" x14ac:dyDescent="0.2">
      <c r="B2057" s="244"/>
      <c r="C2057" s="318"/>
      <c r="D2057" s="322"/>
      <c r="E2057" s="324" t="s">
        <v>303</v>
      </c>
      <c r="F2057" s="984" t="str">
        <f>Translations!$B$826</f>
        <v>Elektroenerģijas ielaide siltuma ražošanai</v>
      </c>
      <c r="G2057" s="984"/>
      <c r="H2057" s="985"/>
      <c r="I2057" s="983"/>
      <c r="J2057" s="983"/>
      <c r="K2057" s="965"/>
      <c r="L2057" s="965"/>
      <c r="M2057" s="965"/>
      <c r="N2057" s="965"/>
    </row>
    <row r="2058" spans="2:23" ht="12.75" customHeight="1" x14ac:dyDescent="0.2">
      <c r="B2058" s="244"/>
      <c r="C2058" s="318"/>
      <c r="D2058" s="322"/>
      <c r="E2058" s="324" t="s">
        <v>304</v>
      </c>
      <c r="F2058" s="984" t="str">
        <f>Translations!$B$353</f>
        <v>Svērtais emisijas faktors</v>
      </c>
      <c r="G2058" s="984"/>
      <c r="H2058" s="985"/>
      <c r="I2058" s="926"/>
      <c r="J2058" s="927"/>
      <c r="K2058" s="928"/>
      <c r="L2058" s="929"/>
      <c r="M2058" s="928"/>
      <c r="N2058" s="945"/>
    </row>
    <row r="2059" spans="2:23" ht="5.0999999999999996" customHeight="1" x14ac:dyDescent="0.2">
      <c r="B2059" s="244"/>
      <c r="C2059" s="318"/>
      <c r="D2059" s="322"/>
      <c r="E2059" s="319"/>
      <c r="F2059" s="319"/>
      <c r="G2059" s="319"/>
      <c r="H2059" s="319"/>
      <c r="I2059" s="319"/>
      <c r="J2059" s="319"/>
      <c r="K2059" s="319"/>
      <c r="L2059" s="319"/>
      <c r="M2059" s="319"/>
      <c r="N2059" s="320"/>
    </row>
    <row r="2060" spans="2:23" ht="12.75" customHeight="1" x14ac:dyDescent="0.2">
      <c r="B2060" s="244"/>
      <c r="C2060" s="318"/>
      <c r="D2060" s="322"/>
      <c r="E2060" s="324" t="s">
        <v>305</v>
      </c>
      <c r="F2060" s="978" t="str">
        <f>Translations!$B$257</f>
        <v>Izmantotās metodikas apraksts</v>
      </c>
      <c r="G2060" s="978"/>
      <c r="H2060" s="978"/>
      <c r="I2060" s="978"/>
      <c r="J2060" s="978"/>
      <c r="K2060" s="978"/>
      <c r="L2060" s="978"/>
      <c r="M2060" s="978"/>
      <c r="N2060" s="979"/>
    </row>
    <row r="2061" spans="2:23" ht="5.0999999999999996" customHeight="1" x14ac:dyDescent="0.2">
      <c r="B2061" s="244"/>
      <c r="C2061" s="318"/>
      <c r="D2061" s="319"/>
      <c r="E2061" s="323"/>
      <c r="F2061" s="333"/>
      <c r="G2061" s="334"/>
      <c r="H2061" s="334"/>
      <c r="I2061" s="334"/>
      <c r="J2061" s="334"/>
      <c r="K2061" s="334"/>
      <c r="L2061" s="334"/>
      <c r="M2061" s="334"/>
      <c r="N2061" s="335"/>
    </row>
    <row r="2062" spans="2:23" ht="12.75" customHeight="1" x14ac:dyDescent="0.2">
      <c r="B2062" s="244"/>
      <c r="C2062" s="318"/>
      <c r="D2062" s="322"/>
      <c r="E2062" s="324"/>
      <c r="F2062" s="987" t="str">
        <f>IF(I1948&lt;&gt;"",HYPERLINK("#" &amp; Q2062,EUConst_MsgDescription),"")</f>
        <v/>
      </c>
      <c r="G2062" s="961"/>
      <c r="H2062" s="961"/>
      <c r="I2062" s="961"/>
      <c r="J2062" s="961"/>
      <c r="K2062" s="961"/>
      <c r="L2062" s="961"/>
      <c r="M2062" s="961"/>
      <c r="N2062" s="962"/>
      <c r="P2062" s="22" t="s">
        <v>172</v>
      </c>
      <c r="Q2062" s="371" t="str">
        <f>"#"&amp;ADDRESS(ROW($C$10),COLUMN($C$10))</f>
        <v>#$C$10</v>
      </c>
    </row>
    <row r="2063" spans="2:23" ht="5.0999999999999996" customHeight="1" x14ac:dyDescent="0.2">
      <c r="B2063" s="244"/>
      <c r="C2063" s="318"/>
      <c r="D2063" s="322"/>
      <c r="E2063" s="325"/>
      <c r="F2063" s="988"/>
      <c r="G2063" s="988"/>
      <c r="H2063" s="988"/>
      <c r="I2063" s="988"/>
      <c r="J2063" s="988"/>
      <c r="K2063" s="988"/>
      <c r="L2063" s="988"/>
      <c r="M2063" s="988"/>
      <c r="N2063" s="989"/>
    </row>
    <row r="2064" spans="2:23" ht="50.1" customHeight="1" x14ac:dyDescent="0.2">
      <c r="B2064" s="244"/>
      <c r="C2064" s="318"/>
      <c r="D2064" s="325"/>
      <c r="E2064" s="325"/>
      <c r="F2064" s="946"/>
      <c r="G2064" s="947"/>
      <c r="H2064" s="947"/>
      <c r="I2064" s="947"/>
      <c r="J2064" s="947"/>
      <c r="K2064" s="947"/>
      <c r="L2064" s="947"/>
      <c r="M2064" s="947"/>
      <c r="N2064" s="948"/>
    </row>
    <row r="2065" spans="2:23" ht="5.0999999999999996" customHeight="1" thickBot="1" x14ac:dyDescent="0.25">
      <c r="B2065" s="244"/>
      <c r="C2065" s="318"/>
      <c r="D2065" s="322"/>
      <c r="E2065" s="319"/>
      <c r="F2065" s="319"/>
      <c r="G2065" s="319"/>
      <c r="H2065" s="319"/>
      <c r="I2065" s="319"/>
      <c r="J2065" s="319"/>
      <c r="K2065" s="319"/>
      <c r="L2065" s="319"/>
      <c r="M2065" s="319"/>
      <c r="N2065" s="320"/>
    </row>
    <row r="2066" spans="2:23" ht="12.75" customHeight="1" x14ac:dyDescent="0.2">
      <c r="B2066" s="244"/>
      <c r="C2066" s="318"/>
      <c r="D2066" s="322"/>
      <c r="E2066" s="324"/>
      <c r="F2066" s="990" t="str">
        <f>Translations!$B$210</f>
        <v>Atsauce uz ārējām datnēm (attiecīgā gadījumā)</v>
      </c>
      <c r="G2066" s="990"/>
      <c r="H2066" s="990"/>
      <c r="I2066" s="990"/>
      <c r="J2066" s="990"/>
      <c r="K2066" s="900"/>
      <c r="L2066" s="900"/>
      <c r="M2066" s="900"/>
      <c r="N2066" s="900"/>
      <c r="W2066" s="266" t="s">
        <v>165</v>
      </c>
    </row>
    <row r="2067" spans="2:23" ht="5.0999999999999996" customHeight="1" x14ac:dyDescent="0.2">
      <c r="B2067" s="244"/>
      <c r="C2067" s="318"/>
      <c r="D2067" s="322"/>
      <c r="E2067" s="319"/>
      <c r="F2067" s="319"/>
      <c r="G2067" s="319"/>
      <c r="H2067" s="319"/>
      <c r="I2067" s="319"/>
      <c r="J2067" s="319"/>
      <c r="K2067" s="319"/>
      <c r="L2067" s="319"/>
      <c r="M2067" s="319"/>
      <c r="N2067" s="320"/>
      <c r="W2067" s="253"/>
    </row>
    <row r="2068" spans="2:23" ht="12.75" customHeight="1" x14ac:dyDescent="0.2">
      <c r="B2068" s="244"/>
      <c r="C2068" s="318"/>
      <c r="D2068" s="322" t="s">
        <v>33</v>
      </c>
      <c r="E2068" s="1006" t="str">
        <f>Translations!$B$258</f>
        <v>Vai ir ievērota hierarhiskā kārtība?</v>
      </c>
      <c r="F2068" s="1006"/>
      <c r="G2068" s="1006"/>
      <c r="H2068" s="1007"/>
      <c r="I2068" s="260"/>
      <c r="J2068" s="330" t="str">
        <f>Translations!$B$259</f>
        <v xml:space="preserve"> Ja nav, kāpēc nav?</v>
      </c>
      <c r="K2068" s="926"/>
      <c r="L2068" s="927"/>
      <c r="M2068" s="927"/>
      <c r="N2068" s="941"/>
      <c r="W2068" s="258" t="b">
        <f>AND(I2068&lt;&gt;"",I2068=TRUE)</f>
        <v>0</v>
      </c>
    </row>
    <row r="2069" spans="2:23" ht="5.0999999999999996" customHeight="1" x14ac:dyDescent="0.2">
      <c r="B2069" s="244"/>
      <c r="C2069" s="318"/>
      <c r="D2069" s="319"/>
      <c r="E2069" s="549"/>
      <c r="F2069" s="549"/>
      <c r="G2069" s="549"/>
      <c r="H2069" s="549"/>
      <c r="I2069" s="549"/>
      <c r="J2069" s="549"/>
      <c r="K2069" s="549"/>
      <c r="L2069" s="549"/>
      <c r="M2069" s="549"/>
      <c r="N2069" s="550"/>
      <c r="V2069" s="254"/>
      <c r="W2069" s="253"/>
    </row>
    <row r="2070" spans="2:23" ht="12.75" customHeight="1" x14ac:dyDescent="0.2">
      <c r="B2070" s="244"/>
      <c r="C2070" s="318"/>
      <c r="D2070" s="331"/>
      <c r="E2070" s="331"/>
      <c r="F2070" s="978" t="str">
        <f>Translations!$B$264</f>
        <v>Sīkākas ziņas par jebkādām atkāpēm no hierarhijas</v>
      </c>
      <c r="G2070" s="978"/>
      <c r="H2070" s="978"/>
      <c r="I2070" s="978"/>
      <c r="J2070" s="978"/>
      <c r="K2070" s="978"/>
      <c r="L2070" s="978"/>
      <c r="M2070" s="978"/>
      <c r="N2070" s="979"/>
      <c r="V2070" s="254"/>
      <c r="W2070" s="253"/>
    </row>
    <row r="2071" spans="2:23" ht="25.5" customHeight="1" thickBot="1" x14ac:dyDescent="0.25">
      <c r="B2071" s="244"/>
      <c r="C2071" s="318"/>
      <c r="D2071" s="331"/>
      <c r="E2071" s="331"/>
      <c r="F2071" s="946"/>
      <c r="G2071" s="947"/>
      <c r="H2071" s="947"/>
      <c r="I2071" s="947"/>
      <c r="J2071" s="947"/>
      <c r="K2071" s="947"/>
      <c r="L2071" s="947"/>
      <c r="M2071" s="947"/>
      <c r="N2071" s="948"/>
      <c r="V2071" s="254"/>
      <c r="W2071" s="268" t="b">
        <f>W2068</f>
        <v>0</v>
      </c>
    </row>
    <row r="2072" spans="2:23" ht="5.0999999999999996" customHeight="1" x14ac:dyDescent="0.2">
      <c r="B2072" s="244"/>
      <c r="C2072" s="318"/>
      <c r="D2072" s="322"/>
      <c r="E2072" s="319"/>
      <c r="F2072" s="319"/>
      <c r="G2072" s="319"/>
      <c r="H2072" s="319"/>
      <c r="I2072" s="319"/>
      <c r="J2072" s="319"/>
      <c r="K2072" s="319"/>
      <c r="L2072" s="319"/>
      <c r="M2072" s="319"/>
      <c r="N2072" s="320"/>
      <c r="W2072" s="254"/>
    </row>
    <row r="2073" spans="2:23" ht="5.0999999999999996" customHeight="1" x14ac:dyDescent="0.2">
      <c r="B2073" s="244"/>
      <c r="C2073" s="315"/>
      <c r="D2073" s="328"/>
      <c r="E2073" s="316"/>
      <c r="F2073" s="316"/>
      <c r="G2073" s="316"/>
      <c r="H2073" s="316"/>
      <c r="I2073" s="316"/>
      <c r="J2073" s="316"/>
      <c r="K2073" s="316"/>
      <c r="L2073" s="316"/>
      <c r="M2073" s="316"/>
      <c r="N2073" s="317"/>
    </row>
    <row r="2074" spans="2:23" ht="12.75" customHeight="1" x14ac:dyDescent="0.2">
      <c r="B2074" s="244"/>
      <c r="C2074" s="318"/>
      <c r="D2074" s="321" t="s">
        <v>322</v>
      </c>
      <c r="E2074" s="1017" t="str">
        <f>Translations!$B$354</f>
        <v>Šajā apakšiekārtā importētais un no tās eksportētais izmērāmais siltums</v>
      </c>
      <c r="F2074" s="1017"/>
      <c r="G2074" s="1017"/>
      <c r="H2074" s="1017"/>
      <c r="I2074" s="1017"/>
      <c r="J2074" s="1017"/>
      <c r="K2074" s="1017"/>
      <c r="L2074" s="1017"/>
      <c r="M2074" s="1017"/>
      <c r="N2074" s="1018"/>
      <c r="S2074" s="254"/>
      <c r="T2074" s="254"/>
    </row>
    <row r="2075" spans="2:23" ht="12.75" customHeight="1" x14ac:dyDescent="0.2">
      <c r="B2075" s="244"/>
      <c r="C2075" s="318"/>
      <c r="D2075" s="322" t="s">
        <v>32</v>
      </c>
      <c r="E2075" s="980" t="str">
        <f>Translations!$B$357</f>
        <v>Vai šai apakšiekārtai ir relevantas izmērāma siltuma plūsmas?</v>
      </c>
      <c r="F2075" s="980"/>
      <c r="G2075" s="980"/>
      <c r="H2075" s="980"/>
      <c r="I2075" s="980"/>
      <c r="J2075" s="980"/>
      <c r="K2075" s="980"/>
      <c r="L2075" s="980"/>
      <c r="M2075" s="986"/>
      <c r="N2075" s="986"/>
    </row>
    <row r="2076" spans="2:23" ht="12.75" customHeight="1" x14ac:dyDescent="0.2">
      <c r="B2076" s="244"/>
      <c r="C2076" s="318"/>
      <c r="D2076" s="322"/>
      <c r="E2076" s="319"/>
      <c r="F2076" s="319"/>
      <c r="G2076" s="319"/>
      <c r="H2076" s="319"/>
      <c r="I2076" s="319"/>
      <c r="J2076" s="921" t="str">
        <f>IF(I1948="","",IF(AND(M2075&lt;&gt;"",M2075=FALSE),HYPERLINK(Q2076,EUconst_MsgGoOn),""))</f>
        <v/>
      </c>
      <c r="K2076" s="922"/>
      <c r="L2076" s="922"/>
      <c r="M2076" s="922"/>
      <c r="N2076" s="923"/>
      <c r="P2076" s="22" t="s">
        <v>172</v>
      </c>
      <c r="Q2076" s="371" t="str">
        <f>"#"&amp;ADDRESS(ROW(D2116),COLUMN(D2116))</f>
        <v>#$D$2116</v>
      </c>
    </row>
    <row r="2077" spans="2:23" ht="5.0999999999999996" customHeight="1" x14ac:dyDescent="0.2">
      <c r="B2077" s="244"/>
      <c r="C2077" s="318"/>
      <c r="D2077" s="322"/>
      <c r="E2077" s="322"/>
      <c r="F2077" s="322"/>
      <c r="G2077" s="322"/>
      <c r="H2077" s="322"/>
      <c r="I2077" s="322"/>
      <c r="J2077" s="322"/>
      <c r="K2077" s="322"/>
      <c r="L2077" s="322"/>
      <c r="M2077" s="322"/>
      <c r="N2077" s="329"/>
      <c r="P2077" s="22"/>
    </row>
    <row r="2078" spans="2:23" ht="12.75" customHeight="1" x14ac:dyDescent="0.2">
      <c r="B2078" s="244"/>
      <c r="C2078" s="318"/>
      <c r="D2078" s="322" t="s">
        <v>33</v>
      </c>
      <c r="E2078" s="980" t="str">
        <f>Translations!$B$249</f>
        <v>Informācija par izmantoto metodiku</v>
      </c>
      <c r="F2078" s="980"/>
      <c r="G2078" s="980"/>
      <c r="H2078" s="980"/>
      <c r="I2078" s="980"/>
      <c r="J2078" s="980"/>
      <c r="K2078" s="980"/>
      <c r="L2078" s="980"/>
      <c r="M2078" s="980"/>
      <c r="N2078" s="981"/>
    </row>
    <row r="2079" spans="2:23" ht="25.5" customHeight="1" thickBot="1" x14ac:dyDescent="0.25">
      <c r="B2079" s="244"/>
      <c r="C2079" s="318"/>
      <c r="D2079" s="319"/>
      <c r="E2079" s="319"/>
      <c r="F2079" s="319"/>
      <c r="G2079" s="319"/>
      <c r="H2079" s="319"/>
      <c r="I2079" s="982" t="str">
        <f>Translations!$B$254</f>
        <v>Datu avots</v>
      </c>
      <c r="J2079" s="982"/>
      <c r="K2079" s="982" t="str">
        <f>Translations!$B$255</f>
        <v>Cits datu avots (attiecīgā gadījumā)</v>
      </c>
      <c r="L2079" s="982"/>
      <c r="M2079" s="982" t="str">
        <f>Translations!$B$255</f>
        <v>Cits datu avots (attiecīgā gadījumā)</v>
      </c>
      <c r="N2079" s="982"/>
      <c r="W2079" s="245" t="s">
        <v>165</v>
      </c>
    </row>
    <row r="2080" spans="2:23" ht="12.75" customHeight="1" x14ac:dyDescent="0.2">
      <c r="B2080" s="244"/>
      <c r="C2080" s="318"/>
      <c r="D2080" s="322"/>
      <c r="E2080" s="324" t="s">
        <v>302</v>
      </c>
      <c r="F2080" s="967" t="str">
        <f>Translations!$B$359</f>
        <v>Importētais izmērāmais siltums</v>
      </c>
      <c r="G2080" s="967"/>
      <c r="H2080" s="968"/>
      <c r="I2080" s="958"/>
      <c r="J2080" s="959"/>
      <c r="K2080" s="953"/>
      <c r="L2080" s="957"/>
      <c r="M2080" s="953"/>
      <c r="N2080" s="954"/>
      <c r="W2080" s="251" t="b">
        <f>AND(M2075&lt;&gt;"",M2075=FALSE)</f>
        <v>0</v>
      </c>
    </row>
    <row r="2081" spans="1:23" ht="12.75" customHeight="1" x14ac:dyDescent="0.2">
      <c r="B2081" s="244"/>
      <c r="C2081" s="318"/>
      <c r="D2081" s="322"/>
      <c r="E2081" s="324" t="s">
        <v>303</v>
      </c>
      <c r="F2081" s="969" t="str">
        <f>Translations!$B$360</f>
        <v>Izmērāmais siltums no pulpas</v>
      </c>
      <c r="G2081" s="969"/>
      <c r="H2081" s="970"/>
      <c r="I2081" s="971"/>
      <c r="J2081" s="972"/>
      <c r="K2081" s="973"/>
      <c r="L2081" s="974"/>
      <c r="M2081" s="973"/>
      <c r="N2081" s="975"/>
      <c r="W2081" s="252" t="b">
        <f>W2080</f>
        <v>0</v>
      </c>
    </row>
    <row r="2082" spans="1:23" ht="12.75" customHeight="1" x14ac:dyDescent="0.2">
      <c r="B2082" s="244"/>
      <c r="C2082" s="318"/>
      <c r="D2082" s="322"/>
      <c r="E2082" s="324" t="s">
        <v>304</v>
      </c>
      <c r="F2082" s="969" t="str">
        <f>Translations!$B$361</f>
        <v>Izmērāmais siltums no slāpekļskābes</v>
      </c>
      <c r="G2082" s="969"/>
      <c r="H2082" s="970"/>
      <c r="I2082" s="971"/>
      <c r="J2082" s="972"/>
      <c r="K2082" s="973"/>
      <c r="L2082" s="974"/>
      <c r="M2082" s="973"/>
      <c r="N2082" s="975"/>
      <c r="W2082" s="252" t="b">
        <f>W2081</f>
        <v>0</v>
      </c>
    </row>
    <row r="2083" spans="1:23" ht="12.75" customHeight="1" x14ac:dyDescent="0.2">
      <c r="B2083" s="244"/>
      <c r="C2083" s="318"/>
      <c r="D2083" s="322"/>
      <c r="E2083" s="324" t="s">
        <v>305</v>
      </c>
      <c r="F2083" s="976" t="str">
        <f>Translations!$B$362</f>
        <v>Eksportētais izmērāmais siltums</v>
      </c>
      <c r="G2083" s="976"/>
      <c r="H2083" s="977"/>
      <c r="I2083" s="934"/>
      <c r="J2083" s="935"/>
      <c r="K2083" s="936"/>
      <c r="L2083" s="937"/>
      <c r="M2083" s="936"/>
      <c r="N2083" s="938"/>
      <c r="W2083" s="252" t="b">
        <f>W2082</f>
        <v>0</v>
      </c>
    </row>
    <row r="2084" spans="1:23" ht="12.75" customHeight="1" x14ac:dyDescent="0.2">
      <c r="B2084" s="244"/>
      <c r="C2084" s="318"/>
      <c r="D2084" s="322"/>
      <c r="E2084" s="324" t="s">
        <v>306</v>
      </c>
      <c r="F2084" s="984" t="str">
        <f>Translations!$B$274</f>
        <v>Neto izmērāmā siltuma plūsmas</v>
      </c>
      <c r="G2084" s="984"/>
      <c r="H2084" s="985"/>
      <c r="I2084" s="926"/>
      <c r="J2084" s="927"/>
      <c r="K2084" s="928"/>
      <c r="L2084" s="929"/>
      <c r="M2084" s="928"/>
      <c r="N2084" s="945"/>
      <c r="W2084" s="252" t="b">
        <f>W2083</f>
        <v>0</v>
      </c>
    </row>
    <row r="2085" spans="1:23" ht="5.0999999999999996" customHeight="1" x14ac:dyDescent="0.2">
      <c r="B2085" s="244"/>
      <c r="C2085" s="318"/>
      <c r="D2085" s="322"/>
      <c r="E2085" s="319"/>
      <c r="F2085" s="319"/>
      <c r="G2085" s="319"/>
      <c r="H2085" s="319"/>
      <c r="I2085" s="319"/>
      <c r="J2085" s="319"/>
      <c r="K2085" s="319"/>
      <c r="L2085" s="319"/>
      <c r="M2085" s="319"/>
      <c r="N2085" s="320"/>
      <c r="W2085" s="253"/>
    </row>
    <row r="2086" spans="1:23" ht="12.75" customHeight="1" x14ac:dyDescent="0.2">
      <c r="B2086" s="244"/>
      <c r="C2086" s="318"/>
      <c r="D2086" s="322"/>
      <c r="E2086" s="324" t="s">
        <v>306</v>
      </c>
      <c r="F2086" s="978" t="str">
        <f>Translations!$B$257</f>
        <v>Izmantotās metodikas apraksts</v>
      </c>
      <c r="G2086" s="978"/>
      <c r="H2086" s="978"/>
      <c r="I2086" s="978"/>
      <c r="J2086" s="978"/>
      <c r="K2086" s="978"/>
      <c r="L2086" s="978"/>
      <c r="M2086" s="978"/>
      <c r="N2086" s="979"/>
      <c r="W2086" s="253"/>
    </row>
    <row r="2087" spans="1:23" ht="5.0999999999999996" customHeight="1" x14ac:dyDescent="0.2">
      <c r="B2087" s="244"/>
      <c r="C2087" s="318"/>
      <c r="D2087" s="319"/>
      <c r="E2087" s="323"/>
      <c r="F2087" s="213"/>
      <c r="G2087" s="553"/>
      <c r="H2087" s="553"/>
      <c r="I2087" s="553"/>
      <c r="J2087" s="553"/>
      <c r="K2087" s="553"/>
      <c r="L2087" s="553"/>
      <c r="M2087" s="553"/>
      <c r="N2087" s="554"/>
      <c r="W2087" s="253"/>
    </row>
    <row r="2088" spans="1:23" ht="12.75" customHeight="1" x14ac:dyDescent="0.2">
      <c r="B2088" s="244"/>
      <c r="C2088" s="318"/>
      <c r="D2088" s="322"/>
      <c r="E2088" s="324"/>
      <c r="F2088" s="987" t="str">
        <f>IF(I1948&lt;&gt;"",HYPERLINK("#" &amp; Q2088,EUConst_MsgDescription),"")</f>
        <v/>
      </c>
      <c r="G2088" s="961"/>
      <c r="H2088" s="961"/>
      <c r="I2088" s="961"/>
      <c r="J2088" s="961"/>
      <c r="K2088" s="961"/>
      <c r="L2088" s="961"/>
      <c r="M2088" s="961"/>
      <c r="N2088" s="962"/>
      <c r="P2088" s="22" t="s">
        <v>172</v>
      </c>
      <c r="Q2088" s="371" t="str">
        <f>"#"&amp;ADDRESS(ROW($C$10),COLUMN($C$10))</f>
        <v>#$C$10</v>
      </c>
      <c r="W2088" s="253"/>
    </row>
    <row r="2089" spans="1:23" ht="5.0999999999999996" customHeight="1" x14ac:dyDescent="0.2">
      <c r="C2089" s="318"/>
      <c r="D2089" s="322"/>
      <c r="E2089" s="325"/>
      <c r="F2089" s="988"/>
      <c r="G2089" s="988"/>
      <c r="H2089" s="988"/>
      <c r="I2089" s="988"/>
      <c r="J2089" s="988"/>
      <c r="K2089" s="988"/>
      <c r="L2089" s="988"/>
      <c r="M2089" s="988"/>
      <c r="N2089" s="989"/>
      <c r="W2089" s="253"/>
    </row>
    <row r="2090" spans="1:23" s="249" customFormat="1" ht="50.1" customHeight="1" x14ac:dyDescent="0.2">
      <c r="A2090" s="254"/>
      <c r="B2090" s="12"/>
      <c r="C2090" s="318"/>
      <c r="D2090" s="325"/>
      <c r="E2090" s="325"/>
      <c r="F2090" s="946"/>
      <c r="G2090" s="947"/>
      <c r="H2090" s="947"/>
      <c r="I2090" s="947"/>
      <c r="J2090" s="947"/>
      <c r="K2090" s="947"/>
      <c r="L2090" s="947"/>
      <c r="M2090" s="947"/>
      <c r="N2090" s="948"/>
      <c r="O2090" s="36"/>
      <c r="P2090" s="254"/>
      <c r="Q2090" s="254"/>
      <c r="R2090" s="254"/>
      <c r="S2090" s="245"/>
      <c r="T2090" s="245"/>
      <c r="U2090" s="254"/>
      <c r="V2090" s="254"/>
      <c r="W2090" s="255" t="b">
        <f>W2084</f>
        <v>0</v>
      </c>
    </row>
    <row r="2091" spans="1:23" ht="5.0999999999999996" customHeight="1" x14ac:dyDescent="0.2">
      <c r="C2091" s="318"/>
      <c r="D2091" s="322"/>
      <c r="E2091" s="319"/>
      <c r="F2091" s="319"/>
      <c r="G2091" s="319"/>
      <c r="H2091" s="319"/>
      <c r="I2091" s="319"/>
      <c r="J2091" s="319"/>
      <c r="K2091" s="319"/>
      <c r="L2091" s="319"/>
      <c r="M2091" s="319"/>
      <c r="N2091" s="320"/>
      <c r="W2091" s="253"/>
    </row>
    <row r="2092" spans="1:23" ht="12.75" customHeight="1" x14ac:dyDescent="0.2">
      <c r="C2092" s="318"/>
      <c r="D2092" s="322"/>
      <c r="E2092" s="324"/>
      <c r="F2092" s="990" t="str">
        <f>Translations!$B$210</f>
        <v>Atsauce uz ārējām datnēm (attiecīgā gadījumā)</v>
      </c>
      <c r="G2092" s="990"/>
      <c r="H2092" s="990"/>
      <c r="I2092" s="990"/>
      <c r="J2092" s="990"/>
      <c r="K2092" s="900"/>
      <c r="L2092" s="900"/>
      <c r="M2092" s="900"/>
      <c r="N2092" s="900"/>
      <c r="W2092" s="255" t="b">
        <f>W2090</f>
        <v>0</v>
      </c>
    </row>
    <row r="2093" spans="1:23" ht="5.0999999999999996" customHeight="1" x14ac:dyDescent="0.2">
      <c r="C2093" s="318"/>
      <c r="D2093" s="322"/>
      <c r="E2093" s="319"/>
      <c r="F2093" s="319"/>
      <c r="G2093" s="319"/>
      <c r="H2093" s="319"/>
      <c r="I2093" s="319"/>
      <c r="J2093" s="319"/>
      <c r="K2093" s="319"/>
      <c r="L2093" s="319"/>
      <c r="M2093" s="319"/>
      <c r="N2093" s="320"/>
      <c r="V2093" s="254"/>
      <c r="W2093" s="253"/>
    </row>
    <row r="2094" spans="1:23" ht="12.75" customHeight="1" x14ac:dyDescent="0.2">
      <c r="C2094" s="318"/>
      <c r="D2094" s="322" t="s">
        <v>34</v>
      </c>
      <c r="E2094" s="1006" t="str">
        <f>Translations!$B$258</f>
        <v>Vai ir ievērota hierarhiskā kārtība?</v>
      </c>
      <c r="F2094" s="1006"/>
      <c r="G2094" s="1006"/>
      <c r="H2094" s="1007"/>
      <c r="I2094" s="260"/>
      <c r="J2094" s="330" t="str">
        <f>Translations!$B$259</f>
        <v xml:space="preserve"> Ja nav, kāpēc nav?</v>
      </c>
      <c r="K2094" s="926"/>
      <c r="L2094" s="927"/>
      <c r="M2094" s="927"/>
      <c r="N2094" s="941"/>
      <c r="V2094" s="257" t="b">
        <f>W2092</f>
        <v>0</v>
      </c>
      <c r="W2094" s="258" t="b">
        <f>OR(W2090,AND(I2094&lt;&gt;"",I2094=TRUE))</f>
        <v>0</v>
      </c>
    </row>
    <row r="2095" spans="1:23" ht="5.0999999999999996" customHeight="1" x14ac:dyDescent="0.2">
      <c r="C2095" s="318"/>
      <c r="D2095" s="319"/>
      <c r="E2095" s="549"/>
      <c r="F2095" s="549"/>
      <c r="G2095" s="549"/>
      <c r="H2095" s="549"/>
      <c r="I2095" s="549"/>
      <c r="J2095" s="549"/>
      <c r="K2095" s="549"/>
      <c r="L2095" s="549"/>
      <c r="M2095" s="549"/>
      <c r="N2095" s="550"/>
      <c r="V2095" s="254"/>
      <c r="W2095" s="253"/>
    </row>
    <row r="2096" spans="1:23" ht="12.75" customHeight="1" x14ac:dyDescent="0.2">
      <c r="C2096" s="318"/>
      <c r="D2096" s="331"/>
      <c r="E2096" s="331"/>
      <c r="F2096" s="978" t="str">
        <f>Translations!$B$264</f>
        <v>Sīkākas ziņas par jebkādām atkāpēm no hierarhijas</v>
      </c>
      <c r="G2096" s="978"/>
      <c r="H2096" s="978"/>
      <c r="I2096" s="978"/>
      <c r="J2096" s="978"/>
      <c r="K2096" s="978"/>
      <c r="L2096" s="978"/>
      <c r="M2096" s="978"/>
      <c r="N2096" s="979"/>
      <c r="V2096" s="254"/>
      <c r="W2096" s="253"/>
    </row>
    <row r="2097" spans="1:23" ht="25.5" customHeight="1" x14ac:dyDescent="0.2">
      <c r="C2097" s="318"/>
      <c r="D2097" s="331"/>
      <c r="E2097" s="331"/>
      <c r="F2097" s="946"/>
      <c r="G2097" s="947"/>
      <c r="H2097" s="947"/>
      <c r="I2097" s="947"/>
      <c r="J2097" s="947"/>
      <c r="K2097" s="947"/>
      <c r="L2097" s="947"/>
      <c r="M2097" s="947"/>
      <c r="N2097" s="948"/>
      <c r="V2097" s="254"/>
      <c r="W2097" s="255" t="b">
        <f>W2094</f>
        <v>0</v>
      </c>
    </row>
    <row r="2098" spans="1:23" ht="5.0999999999999996" customHeight="1" x14ac:dyDescent="0.2">
      <c r="C2098" s="318"/>
      <c r="D2098" s="319"/>
      <c r="E2098" s="549"/>
      <c r="F2098" s="549"/>
      <c r="G2098" s="549"/>
      <c r="H2098" s="549"/>
      <c r="I2098" s="549"/>
      <c r="J2098" s="549"/>
      <c r="K2098" s="549"/>
      <c r="L2098" s="549"/>
      <c r="M2098" s="549"/>
      <c r="N2098" s="550"/>
      <c r="V2098" s="254"/>
      <c r="W2098" s="253"/>
    </row>
    <row r="2099" spans="1:23" ht="12.75" customHeight="1" x14ac:dyDescent="0.2">
      <c r="C2099" s="318"/>
      <c r="D2099" s="322" t="s">
        <v>35</v>
      </c>
      <c r="E2099" s="980" t="str">
        <f>Translations!$B$363</f>
        <v>Relevanto attiecināmo emisijas faktoru noteikšanas metodikas apraksts saskaņā ar FAR VII pielikuma 10.1.2. un 10.1.3. iedaļu.</v>
      </c>
      <c r="F2099" s="980"/>
      <c r="G2099" s="980"/>
      <c r="H2099" s="980"/>
      <c r="I2099" s="980"/>
      <c r="J2099" s="980"/>
      <c r="K2099" s="980"/>
      <c r="L2099" s="980"/>
      <c r="M2099" s="980"/>
      <c r="N2099" s="981"/>
      <c r="V2099" s="254"/>
      <c r="W2099" s="253"/>
    </row>
    <row r="2100" spans="1:23" ht="5.0999999999999996" customHeight="1" x14ac:dyDescent="0.2">
      <c r="C2100" s="318"/>
      <c r="D2100" s="319"/>
      <c r="E2100" s="323"/>
      <c r="F2100" s="213"/>
      <c r="G2100" s="553"/>
      <c r="H2100" s="553"/>
      <c r="I2100" s="553"/>
      <c r="J2100" s="553"/>
      <c r="K2100" s="553"/>
      <c r="L2100" s="553"/>
      <c r="M2100" s="553"/>
      <c r="N2100" s="554"/>
      <c r="W2100" s="253"/>
    </row>
    <row r="2101" spans="1:23" ht="12.75" customHeight="1" x14ac:dyDescent="0.2">
      <c r="C2101" s="318"/>
      <c r="D2101" s="322"/>
      <c r="E2101" s="324"/>
      <c r="F2101" s="987" t="str">
        <f>IF(I1948&lt;&gt;"",HYPERLINK("#" &amp; Q2101,EUConst_MsgDescription),"")</f>
        <v/>
      </c>
      <c r="G2101" s="961"/>
      <c r="H2101" s="961"/>
      <c r="I2101" s="961"/>
      <c r="J2101" s="961"/>
      <c r="K2101" s="961"/>
      <c r="L2101" s="961"/>
      <c r="M2101" s="961"/>
      <c r="N2101" s="962"/>
      <c r="P2101" s="22" t="s">
        <v>172</v>
      </c>
      <c r="Q2101" s="371" t="str">
        <f>"#"&amp;ADDRESS(ROW($C$10),COLUMN($C$10))</f>
        <v>#$C$10</v>
      </c>
      <c r="W2101" s="253"/>
    </row>
    <row r="2102" spans="1:23" ht="5.0999999999999996" customHeight="1" x14ac:dyDescent="0.2">
      <c r="C2102" s="318"/>
      <c r="D2102" s="322"/>
      <c r="E2102" s="325"/>
      <c r="F2102" s="988"/>
      <c r="G2102" s="988"/>
      <c r="H2102" s="988"/>
      <c r="I2102" s="988"/>
      <c r="J2102" s="988"/>
      <c r="K2102" s="988"/>
      <c r="L2102" s="988"/>
      <c r="M2102" s="988"/>
      <c r="N2102" s="989"/>
      <c r="W2102" s="253"/>
    </row>
    <row r="2103" spans="1:23" s="249" customFormat="1" ht="50.1" customHeight="1" x14ac:dyDescent="0.2">
      <c r="A2103" s="254"/>
      <c r="B2103" s="12"/>
      <c r="C2103" s="318"/>
      <c r="D2103" s="331"/>
      <c r="E2103" s="332"/>
      <c r="F2103" s="946"/>
      <c r="G2103" s="947"/>
      <c r="H2103" s="947"/>
      <c r="I2103" s="947"/>
      <c r="J2103" s="947"/>
      <c r="K2103" s="947"/>
      <c r="L2103" s="947"/>
      <c r="M2103" s="947"/>
      <c r="N2103" s="948"/>
      <c r="O2103" s="36"/>
      <c r="P2103" s="269"/>
      <c r="Q2103" s="245"/>
      <c r="R2103" s="254"/>
      <c r="S2103" s="245"/>
      <c r="T2103" s="245"/>
      <c r="U2103" s="254"/>
      <c r="V2103" s="254"/>
      <c r="W2103" s="255" t="b">
        <f>W2092</f>
        <v>0</v>
      </c>
    </row>
    <row r="2104" spans="1:23" ht="5.0999999999999996" customHeight="1" x14ac:dyDescent="0.2">
      <c r="C2104" s="318"/>
      <c r="D2104" s="322"/>
      <c r="E2104" s="319"/>
      <c r="F2104" s="319"/>
      <c r="G2104" s="319"/>
      <c r="H2104" s="319"/>
      <c r="I2104" s="319"/>
      <c r="J2104" s="319"/>
      <c r="K2104" s="319"/>
      <c r="L2104" s="319"/>
      <c r="M2104" s="319"/>
      <c r="N2104" s="320"/>
      <c r="W2104" s="253"/>
    </row>
    <row r="2105" spans="1:23" ht="12.75" customHeight="1" x14ac:dyDescent="0.2">
      <c r="C2105" s="318"/>
      <c r="D2105" s="322"/>
      <c r="E2105" s="324"/>
      <c r="F2105" s="990" t="str">
        <f>Translations!$B$210</f>
        <v>Atsauce uz ārējām datnēm (attiecīgā gadījumā)</v>
      </c>
      <c r="G2105" s="990"/>
      <c r="H2105" s="990"/>
      <c r="I2105" s="990"/>
      <c r="J2105" s="990"/>
      <c r="K2105" s="900"/>
      <c r="L2105" s="900"/>
      <c r="M2105" s="900"/>
      <c r="N2105" s="900"/>
      <c r="W2105" s="255" t="b">
        <f>W2103</f>
        <v>0</v>
      </c>
    </row>
    <row r="2106" spans="1:23" ht="5.0999999999999996" customHeight="1" x14ac:dyDescent="0.2">
      <c r="C2106" s="318"/>
      <c r="D2106" s="319"/>
      <c r="E2106" s="549"/>
      <c r="F2106" s="549"/>
      <c r="G2106" s="549"/>
      <c r="H2106" s="549"/>
      <c r="I2106" s="549"/>
      <c r="J2106" s="549"/>
      <c r="K2106" s="549"/>
      <c r="L2106" s="549"/>
      <c r="M2106" s="549"/>
      <c r="N2106" s="550"/>
      <c r="R2106" s="254"/>
      <c r="V2106" s="254"/>
      <c r="W2106" s="253"/>
    </row>
    <row r="2107" spans="1:23" ht="12.75" customHeight="1" x14ac:dyDescent="0.2">
      <c r="C2107" s="318"/>
      <c r="D2107" s="322" t="s">
        <v>36</v>
      </c>
      <c r="E2107" s="980" t="str">
        <f>Translations!$B$366</f>
        <v>Vai ir relevantas no pulpu ražojošām apakšiekārtām importētas izmērāma siltuma plūsmas?</v>
      </c>
      <c r="F2107" s="980"/>
      <c r="G2107" s="980"/>
      <c r="H2107" s="980"/>
      <c r="I2107" s="980"/>
      <c r="J2107" s="980"/>
      <c r="K2107" s="980"/>
      <c r="L2107" s="980"/>
      <c r="M2107" s="986"/>
      <c r="N2107" s="986"/>
      <c r="R2107" s="254"/>
      <c r="V2107" s="254"/>
      <c r="W2107" s="255" t="b">
        <f>W2105</f>
        <v>0</v>
      </c>
    </row>
    <row r="2108" spans="1:23" ht="5.0999999999999996" customHeight="1" x14ac:dyDescent="0.2">
      <c r="C2108" s="318"/>
      <c r="D2108" s="319"/>
      <c r="E2108" s="549"/>
      <c r="F2108" s="549"/>
      <c r="G2108" s="549"/>
      <c r="H2108" s="549"/>
      <c r="I2108" s="549"/>
      <c r="J2108" s="549"/>
      <c r="K2108" s="549"/>
      <c r="L2108" s="549"/>
      <c r="M2108" s="549"/>
      <c r="N2108" s="550"/>
      <c r="R2108" s="254"/>
      <c r="V2108" s="254"/>
      <c r="W2108" s="253"/>
    </row>
    <row r="2109" spans="1:23" ht="12.75" customHeight="1" x14ac:dyDescent="0.2">
      <c r="C2109" s="318"/>
      <c r="D2109" s="319"/>
      <c r="E2109" s="319"/>
      <c r="F2109" s="978" t="str">
        <f>Translations!$B$257</f>
        <v>Izmantotās metodikas apraksts</v>
      </c>
      <c r="G2109" s="978"/>
      <c r="H2109" s="978"/>
      <c r="I2109" s="978"/>
      <c r="J2109" s="978"/>
      <c r="K2109" s="978"/>
      <c r="L2109" s="978"/>
      <c r="M2109" s="978"/>
      <c r="N2109" s="979"/>
      <c r="R2109" s="254"/>
      <c r="V2109" s="254"/>
      <c r="W2109" s="253"/>
    </row>
    <row r="2110" spans="1:23" ht="5.0999999999999996" customHeight="1" x14ac:dyDescent="0.2">
      <c r="C2110" s="318"/>
      <c r="D2110" s="319"/>
      <c r="E2110" s="549"/>
      <c r="F2110" s="549"/>
      <c r="G2110" s="549"/>
      <c r="H2110" s="549"/>
      <c r="I2110" s="549"/>
      <c r="J2110" s="549"/>
      <c r="K2110" s="549"/>
      <c r="L2110" s="549"/>
      <c r="M2110" s="549"/>
      <c r="N2110" s="550"/>
      <c r="R2110" s="254"/>
      <c r="V2110" s="254"/>
      <c r="W2110" s="253"/>
    </row>
    <row r="2111" spans="1:23" ht="12.75" customHeight="1" x14ac:dyDescent="0.2">
      <c r="C2111" s="318"/>
      <c r="D2111" s="322"/>
      <c r="E2111" s="324"/>
      <c r="F2111" s="987" t="str">
        <f>IF(I1948&lt;&gt;"",HYPERLINK("#" &amp; Q2111,EUConst_MsgDescription),"")</f>
        <v/>
      </c>
      <c r="G2111" s="961"/>
      <c r="H2111" s="961"/>
      <c r="I2111" s="961"/>
      <c r="J2111" s="961"/>
      <c r="K2111" s="961"/>
      <c r="L2111" s="961"/>
      <c r="M2111" s="961"/>
      <c r="N2111" s="962"/>
      <c r="P2111" s="22" t="s">
        <v>172</v>
      </c>
      <c r="Q2111" s="371" t="str">
        <f>"#"&amp;ADDRESS(ROW($C$10),COLUMN($C$10))</f>
        <v>#$C$10</v>
      </c>
      <c r="W2111" s="253"/>
    </row>
    <row r="2112" spans="1:23" ht="5.0999999999999996" customHeight="1" x14ac:dyDescent="0.2">
      <c r="C2112" s="318"/>
      <c r="D2112" s="322"/>
      <c r="E2112" s="325"/>
      <c r="F2112" s="988"/>
      <c r="G2112" s="988"/>
      <c r="H2112" s="988"/>
      <c r="I2112" s="988"/>
      <c r="J2112" s="988"/>
      <c r="K2112" s="988"/>
      <c r="L2112" s="988"/>
      <c r="M2112" s="988"/>
      <c r="N2112" s="989"/>
      <c r="W2112" s="253"/>
    </row>
    <row r="2113" spans="2:23" ht="50.1" customHeight="1" thickBot="1" x14ac:dyDescent="0.25">
      <c r="C2113" s="318"/>
      <c r="D2113" s="319"/>
      <c r="E2113" s="319"/>
      <c r="F2113" s="946"/>
      <c r="G2113" s="947"/>
      <c r="H2113" s="947"/>
      <c r="I2113" s="947"/>
      <c r="J2113" s="947"/>
      <c r="K2113" s="947"/>
      <c r="L2113" s="947"/>
      <c r="M2113" s="947"/>
      <c r="N2113" s="948"/>
      <c r="R2113" s="254"/>
      <c r="V2113" s="254"/>
      <c r="W2113" s="270" t="b">
        <f>OR(W2107,AND(M2107&lt;&gt;"",M2107=FALSE))</f>
        <v>0</v>
      </c>
    </row>
    <row r="2114" spans="2:23" ht="5.0999999999999996" customHeight="1" x14ac:dyDescent="0.2">
      <c r="C2114" s="318"/>
      <c r="D2114" s="322"/>
      <c r="E2114" s="319"/>
      <c r="F2114" s="319"/>
      <c r="G2114" s="319"/>
      <c r="H2114" s="319"/>
      <c r="I2114" s="319"/>
      <c r="J2114" s="319"/>
      <c r="K2114" s="319"/>
      <c r="L2114" s="319"/>
      <c r="M2114" s="319"/>
      <c r="N2114" s="320"/>
    </row>
    <row r="2115" spans="2:23" ht="5.0999999999999996" customHeight="1" x14ac:dyDescent="0.2">
      <c r="B2115" s="244"/>
      <c r="C2115" s="315"/>
      <c r="D2115" s="328"/>
      <c r="E2115" s="316"/>
      <c r="F2115" s="316"/>
      <c r="G2115" s="316"/>
      <c r="H2115" s="316"/>
      <c r="I2115" s="316"/>
      <c r="J2115" s="316"/>
      <c r="K2115" s="316"/>
      <c r="L2115" s="316"/>
      <c r="M2115" s="316"/>
      <c r="N2115" s="317"/>
    </row>
    <row r="2116" spans="2:23" ht="12.75" customHeight="1" x14ac:dyDescent="0.2">
      <c r="B2116" s="244"/>
      <c r="C2116" s="318"/>
      <c r="D2116" s="321" t="s">
        <v>323</v>
      </c>
      <c r="E2116" s="1017" t="str">
        <f>Translations!$B$367</f>
        <v>Šīs apakšiekārtas atlikumgāzu bilance</v>
      </c>
      <c r="F2116" s="1017"/>
      <c r="G2116" s="1017"/>
      <c r="H2116" s="1017"/>
      <c r="I2116" s="1017"/>
      <c r="J2116" s="1017"/>
      <c r="K2116" s="1017"/>
      <c r="L2116" s="1017"/>
      <c r="M2116" s="1017"/>
      <c r="N2116" s="1018"/>
    </row>
    <row r="2117" spans="2:23" ht="12.75" customHeight="1" x14ac:dyDescent="0.2">
      <c r="B2117" s="244"/>
      <c r="C2117" s="318"/>
      <c r="D2117" s="322" t="s">
        <v>32</v>
      </c>
      <c r="E2117" s="980" t="str">
        <f>Translations!$B$370</f>
        <v>Vai atlikumgāzes ir šai apakšiekārtai relevantas?</v>
      </c>
      <c r="F2117" s="980"/>
      <c r="G2117" s="980"/>
      <c r="H2117" s="980"/>
      <c r="I2117" s="980"/>
      <c r="J2117" s="980"/>
      <c r="K2117" s="980"/>
      <c r="L2117" s="980"/>
      <c r="M2117" s="986"/>
      <c r="N2117" s="986"/>
    </row>
    <row r="2118" spans="2:23" ht="12.75" customHeight="1" x14ac:dyDescent="0.2">
      <c r="B2118" s="244"/>
      <c r="C2118" s="318"/>
      <c r="D2118" s="322"/>
      <c r="E2118" s="319"/>
      <c r="F2118" s="319"/>
      <c r="G2118" s="319"/>
      <c r="H2118" s="319"/>
      <c r="I2118" s="319"/>
      <c r="J2118" s="921" t="str">
        <f>IF(I1948="","",IF(AND(M2117&lt;&gt;"",M2117=FALSE),HYPERLINK(Q2118,EUconst_MsgGoOn),""))</f>
        <v/>
      </c>
      <c r="K2118" s="922"/>
      <c r="L2118" s="922"/>
      <c r="M2118" s="922"/>
      <c r="N2118" s="923"/>
      <c r="P2118" s="22" t="s">
        <v>172</v>
      </c>
      <c r="Q2118" s="371" t="str">
        <f>"#JUMP_F"&amp;P1948+1</f>
        <v>#JUMP_F2</v>
      </c>
    </row>
    <row r="2119" spans="2:23" ht="5.0999999999999996" customHeight="1" x14ac:dyDescent="0.2">
      <c r="B2119" s="244"/>
      <c r="C2119" s="318"/>
      <c r="D2119" s="322"/>
      <c r="E2119" s="319"/>
      <c r="F2119" s="319"/>
      <c r="G2119" s="319"/>
      <c r="H2119" s="319"/>
      <c r="I2119" s="319"/>
      <c r="J2119" s="319"/>
      <c r="K2119" s="319"/>
      <c r="L2119" s="319"/>
      <c r="M2119" s="319"/>
      <c r="N2119" s="320"/>
    </row>
    <row r="2120" spans="2:23" ht="12.75" customHeight="1" x14ac:dyDescent="0.2">
      <c r="B2120" s="244"/>
      <c r="C2120" s="318"/>
      <c r="D2120" s="322" t="s">
        <v>33</v>
      </c>
      <c r="E2120" s="980" t="str">
        <f>Translations!$B$249</f>
        <v>Informācija par izmantoto metodiku</v>
      </c>
      <c r="F2120" s="980"/>
      <c r="G2120" s="980"/>
      <c r="H2120" s="980"/>
      <c r="I2120" s="980"/>
      <c r="J2120" s="980"/>
      <c r="K2120" s="980"/>
      <c r="L2120" s="980"/>
      <c r="M2120" s="980"/>
      <c r="N2120" s="981"/>
    </row>
    <row r="2121" spans="2:23" ht="25.5" customHeight="1" thickBot="1" x14ac:dyDescent="0.25">
      <c r="B2121" s="244"/>
      <c r="C2121" s="318"/>
      <c r="D2121" s="319"/>
      <c r="E2121" s="319"/>
      <c r="F2121" s="336"/>
      <c r="G2121" s="319"/>
      <c r="H2121" s="319"/>
      <c r="I2121" s="982" t="str">
        <f>Translations!$B$254</f>
        <v>Datu avots</v>
      </c>
      <c r="J2121" s="982"/>
      <c r="K2121" s="982" t="str">
        <f>Translations!$B$255</f>
        <v>Cits datu avots (attiecīgā gadījumā)</v>
      </c>
      <c r="L2121" s="982"/>
      <c r="M2121" s="982" t="str">
        <f>Translations!$B$255</f>
        <v>Cits datu avots (attiecīgā gadījumā)</v>
      </c>
      <c r="N2121" s="982"/>
      <c r="W2121" s="245" t="s">
        <v>165</v>
      </c>
    </row>
    <row r="2122" spans="2:23" ht="12.75" customHeight="1" x14ac:dyDescent="0.2">
      <c r="B2122" s="244"/>
      <c r="C2122" s="318"/>
      <c r="D2122" s="322"/>
      <c r="E2122" s="324" t="s">
        <v>302</v>
      </c>
      <c r="F2122" s="967" t="str">
        <f>Translations!$B$374</f>
        <v>Radušās atlikumgāzes</v>
      </c>
      <c r="G2122" s="967"/>
      <c r="H2122" s="968"/>
      <c r="I2122" s="958"/>
      <c r="J2122" s="959"/>
      <c r="K2122" s="953"/>
      <c r="L2122" s="957"/>
      <c r="M2122" s="953"/>
      <c r="N2122" s="954"/>
      <c r="W2122" s="251" t="b">
        <f>AND(M2117&lt;&gt;"",M2117=FALSE)</f>
        <v>0</v>
      </c>
    </row>
    <row r="2123" spans="2:23" ht="12.75" customHeight="1" x14ac:dyDescent="0.2">
      <c r="B2123" s="244"/>
      <c r="C2123" s="318"/>
      <c r="D2123" s="322"/>
      <c r="E2123" s="324" t="s">
        <v>303</v>
      </c>
      <c r="F2123" s="969" t="str">
        <f>Translations!$B$256</f>
        <v>Enerģētiskais saturs</v>
      </c>
      <c r="G2123" s="969"/>
      <c r="H2123" s="970"/>
      <c r="I2123" s="971"/>
      <c r="J2123" s="972"/>
      <c r="K2123" s="973"/>
      <c r="L2123" s="974"/>
      <c r="M2123" s="973"/>
      <c r="N2123" s="975"/>
      <c r="W2123" s="252" t="b">
        <f>W2122</f>
        <v>0</v>
      </c>
    </row>
    <row r="2124" spans="2:23" ht="12.75" customHeight="1" x14ac:dyDescent="0.2">
      <c r="B2124" s="244"/>
      <c r="C2124" s="318"/>
      <c r="D2124" s="322"/>
      <c r="E2124" s="324" t="s">
        <v>304</v>
      </c>
      <c r="F2124" s="976" t="str">
        <f>Translations!$B$375</f>
        <v>Emisijas faktors</v>
      </c>
      <c r="G2124" s="976"/>
      <c r="H2124" s="977"/>
      <c r="I2124" s="934"/>
      <c r="J2124" s="935"/>
      <c r="K2124" s="936"/>
      <c r="L2124" s="937"/>
      <c r="M2124" s="936"/>
      <c r="N2124" s="938"/>
      <c r="W2124" s="252" t="b">
        <f>W2123</f>
        <v>0</v>
      </c>
    </row>
    <row r="2125" spans="2:23" ht="12.75" customHeight="1" x14ac:dyDescent="0.2">
      <c r="B2125" s="244"/>
      <c r="C2125" s="318"/>
      <c r="D2125" s="322"/>
      <c r="E2125" s="324" t="s">
        <v>305</v>
      </c>
      <c r="F2125" s="967" t="str">
        <f>Translations!$B$376</f>
        <v>Patērētās atlikumgāzes</v>
      </c>
      <c r="G2125" s="967"/>
      <c r="H2125" s="968"/>
      <c r="I2125" s="958"/>
      <c r="J2125" s="959"/>
      <c r="K2125" s="953"/>
      <c r="L2125" s="957"/>
      <c r="M2125" s="953"/>
      <c r="N2125" s="954"/>
      <c r="W2125" s="252" t="b">
        <f t="shared" ref="W2125:W2136" si="9">W2124</f>
        <v>0</v>
      </c>
    </row>
    <row r="2126" spans="2:23" ht="12.75" customHeight="1" x14ac:dyDescent="0.2">
      <c r="B2126" s="244"/>
      <c r="C2126" s="318"/>
      <c r="D2126" s="322"/>
      <c r="E2126" s="324" t="s">
        <v>306</v>
      </c>
      <c r="F2126" s="969" t="str">
        <f>Translations!$B$256</f>
        <v>Enerģētiskais saturs</v>
      </c>
      <c r="G2126" s="969"/>
      <c r="H2126" s="970"/>
      <c r="I2126" s="971"/>
      <c r="J2126" s="972"/>
      <c r="K2126" s="973"/>
      <c r="L2126" s="974"/>
      <c r="M2126" s="973"/>
      <c r="N2126" s="975"/>
      <c r="W2126" s="252" t="b">
        <f t="shared" si="9"/>
        <v>0</v>
      </c>
    </row>
    <row r="2127" spans="2:23" ht="12.75" customHeight="1" x14ac:dyDescent="0.2">
      <c r="B2127" s="244"/>
      <c r="C2127" s="318"/>
      <c r="D2127" s="322"/>
      <c r="E2127" s="324" t="s">
        <v>307</v>
      </c>
      <c r="F2127" s="976" t="str">
        <f>Translations!$B$375</f>
        <v>Emisijas faktors</v>
      </c>
      <c r="G2127" s="976"/>
      <c r="H2127" s="977"/>
      <c r="I2127" s="934"/>
      <c r="J2127" s="935"/>
      <c r="K2127" s="936"/>
      <c r="L2127" s="937"/>
      <c r="M2127" s="936"/>
      <c r="N2127" s="938"/>
      <c r="W2127" s="252" t="b">
        <f t="shared" si="9"/>
        <v>0</v>
      </c>
    </row>
    <row r="2128" spans="2:23" ht="12.75" customHeight="1" x14ac:dyDescent="0.2">
      <c r="B2128" s="244"/>
      <c r="C2128" s="318"/>
      <c r="D2128" s="322"/>
      <c r="E2128" s="324" t="s">
        <v>308</v>
      </c>
      <c r="F2128" s="967" t="str">
        <f>Translations!$B$377</f>
        <v>Lāpā sadedzinātās atlikumgāzes (ne drošības apsvērumu dēļ)</v>
      </c>
      <c r="G2128" s="967"/>
      <c r="H2128" s="968"/>
      <c r="I2128" s="958"/>
      <c r="J2128" s="959"/>
      <c r="K2128" s="953"/>
      <c r="L2128" s="957"/>
      <c r="M2128" s="953"/>
      <c r="N2128" s="954"/>
      <c r="W2128" s="252" t="b">
        <f t="shared" si="9"/>
        <v>0</v>
      </c>
    </row>
    <row r="2129" spans="2:23" ht="12.75" customHeight="1" x14ac:dyDescent="0.2">
      <c r="B2129" s="244"/>
      <c r="C2129" s="318"/>
      <c r="D2129" s="322"/>
      <c r="E2129" s="324" t="s">
        <v>309</v>
      </c>
      <c r="F2129" s="969" t="str">
        <f>Translations!$B$256</f>
        <v>Enerģētiskais saturs</v>
      </c>
      <c r="G2129" s="969"/>
      <c r="H2129" s="970"/>
      <c r="I2129" s="971"/>
      <c r="J2129" s="972"/>
      <c r="K2129" s="973"/>
      <c r="L2129" s="974"/>
      <c r="M2129" s="973"/>
      <c r="N2129" s="975"/>
      <c r="W2129" s="252" t="b">
        <f t="shared" si="9"/>
        <v>0</v>
      </c>
    </row>
    <row r="2130" spans="2:23" ht="12.75" customHeight="1" x14ac:dyDescent="0.2">
      <c r="B2130" s="244"/>
      <c r="C2130" s="318"/>
      <c r="D2130" s="322"/>
      <c r="E2130" s="324" t="s">
        <v>310</v>
      </c>
      <c r="F2130" s="976" t="str">
        <f>Translations!$B$375</f>
        <v>Emisijas faktors</v>
      </c>
      <c r="G2130" s="976"/>
      <c r="H2130" s="977"/>
      <c r="I2130" s="934"/>
      <c r="J2130" s="935"/>
      <c r="K2130" s="936"/>
      <c r="L2130" s="937"/>
      <c r="M2130" s="936"/>
      <c r="N2130" s="938"/>
      <c r="W2130" s="252" t="b">
        <f t="shared" si="9"/>
        <v>0</v>
      </c>
    </row>
    <row r="2131" spans="2:23" ht="12.75" customHeight="1" x14ac:dyDescent="0.2">
      <c r="B2131" s="244"/>
      <c r="C2131" s="318"/>
      <c r="D2131" s="322"/>
      <c r="E2131" s="324" t="s">
        <v>311</v>
      </c>
      <c r="F2131" s="967" t="str">
        <f>Translations!$B$378</f>
        <v>Importētās atlikumgāzes</v>
      </c>
      <c r="G2131" s="967"/>
      <c r="H2131" s="968"/>
      <c r="I2131" s="958"/>
      <c r="J2131" s="959"/>
      <c r="K2131" s="953"/>
      <c r="L2131" s="957"/>
      <c r="M2131" s="953"/>
      <c r="N2131" s="954"/>
      <c r="W2131" s="252" t="b">
        <f t="shared" si="9"/>
        <v>0</v>
      </c>
    </row>
    <row r="2132" spans="2:23" ht="12.75" customHeight="1" x14ac:dyDescent="0.2">
      <c r="B2132" s="244"/>
      <c r="C2132" s="318"/>
      <c r="D2132" s="322"/>
      <c r="E2132" s="324" t="s">
        <v>312</v>
      </c>
      <c r="F2132" s="969" t="str">
        <f>Translations!$B$256</f>
        <v>Enerģētiskais saturs</v>
      </c>
      <c r="G2132" s="969"/>
      <c r="H2132" s="970"/>
      <c r="I2132" s="971"/>
      <c r="J2132" s="972"/>
      <c r="K2132" s="973"/>
      <c r="L2132" s="974"/>
      <c r="M2132" s="973"/>
      <c r="N2132" s="975"/>
      <c r="W2132" s="252" t="b">
        <f t="shared" si="9"/>
        <v>0</v>
      </c>
    </row>
    <row r="2133" spans="2:23" ht="12.75" customHeight="1" x14ac:dyDescent="0.2">
      <c r="B2133" s="244"/>
      <c r="C2133" s="318"/>
      <c r="D2133" s="322"/>
      <c r="E2133" s="324" t="s">
        <v>313</v>
      </c>
      <c r="F2133" s="976" t="str">
        <f>Translations!$B$375</f>
        <v>Emisijas faktors</v>
      </c>
      <c r="G2133" s="976"/>
      <c r="H2133" s="977"/>
      <c r="I2133" s="934"/>
      <c r="J2133" s="935"/>
      <c r="K2133" s="936"/>
      <c r="L2133" s="937"/>
      <c r="M2133" s="936"/>
      <c r="N2133" s="938"/>
      <c r="W2133" s="252" t="b">
        <f t="shared" si="9"/>
        <v>0</v>
      </c>
    </row>
    <row r="2134" spans="2:23" ht="12.75" customHeight="1" x14ac:dyDescent="0.2">
      <c r="B2134" s="244"/>
      <c r="C2134" s="318"/>
      <c r="D2134" s="322"/>
      <c r="E2134" s="324" t="s">
        <v>314</v>
      </c>
      <c r="F2134" s="967" t="str">
        <f>Translations!$B$379</f>
        <v>Eksportētās atlikumgāzes</v>
      </c>
      <c r="G2134" s="967"/>
      <c r="H2134" s="968"/>
      <c r="I2134" s="958"/>
      <c r="J2134" s="959"/>
      <c r="K2134" s="953"/>
      <c r="L2134" s="957"/>
      <c r="M2134" s="953"/>
      <c r="N2134" s="954"/>
      <c r="W2134" s="252" t="b">
        <f t="shared" si="9"/>
        <v>0</v>
      </c>
    </row>
    <row r="2135" spans="2:23" ht="12.75" customHeight="1" x14ac:dyDescent="0.2">
      <c r="B2135" s="244"/>
      <c r="C2135" s="318"/>
      <c r="D2135" s="322"/>
      <c r="E2135" s="324" t="s">
        <v>315</v>
      </c>
      <c r="F2135" s="969" t="str">
        <f>Translations!$B$256</f>
        <v>Enerģētiskais saturs</v>
      </c>
      <c r="G2135" s="969"/>
      <c r="H2135" s="970"/>
      <c r="I2135" s="971"/>
      <c r="J2135" s="972"/>
      <c r="K2135" s="973"/>
      <c r="L2135" s="974"/>
      <c r="M2135" s="973"/>
      <c r="N2135" s="975"/>
      <c r="W2135" s="252" t="b">
        <f t="shared" si="9"/>
        <v>0</v>
      </c>
    </row>
    <row r="2136" spans="2:23" ht="12.75" customHeight="1" x14ac:dyDescent="0.2">
      <c r="B2136" s="244"/>
      <c r="C2136" s="318"/>
      <c r="D2136" s="322"/>
      <c r="E2136" s="324" t="s">
        <v>316</v>
      </c>
      <c r="F2136" s="976" t="str">
        <f>Translations!$B$375</f>
        <v>Emisijas faktors</v>
      </c>
      <c r="G2136" s="976"/>
      <c r="H2136" s="977"/>
      <c r="I2136" s="934"/>
      <c r="J2136" s="935"/>
      <c r="K2136" s="936"/>
      <c r="L2136" s="937"/>
      <c r="M2136" s="936"/>
      <c r="N2136" s="938"/>
      <c r="W2136" s="252" t="b">
        <f t="shared" si="9"/>
        <v>0</v>
      </c>
    </row>
    <row r="2137" spans="2:23" ht="5.0999999999999996" customHeight="1" x14ac:dyDescent="0.2">
      <c r="B2137" s="244"/>
      <c r="C2137" s="318"/>
      <c r="D2137" s="322"/>
      <c r="E2137" s="319"/>
      <c r="F2137" s="319"/>
      <c r="G2137" s="319"/>
      <c r="H2137" s="319"/>
      <c r="I2137" s="319"/>
      <c r="J2137" s="319"/>
      <c r="K2137" s="319"/>
      <c r="L2137" s="319"/>
      <c r="M2137" s="319"/>
      <c r="N2137" s="320"/>
      <c r="W2137" s="267"/>
    </row>
    <row r="2138" spans="2:23" ht="12.75" customHeight="1" x14ac:dyDescent="0.2">
      <c r="B2138" s="244"/>
      <c r="C2138" s="318"/>
      <c r="D2138" s="322"/>
      <c r="E2138" s="324" t="s">
        <v>317</v>
      </c>
      <c r="F2138" s="978" t="str">
        <f>Translations!$B$257</f>
        <v>Izmantotās metodikas apraksts</v>
      </c>
      <c r="G2138" s="978"/>
      <c r="H2138" s="978"/>
      <c r="I2138" s="978"/>
      <c r="J2138" s="978"/>
      <c r="K2138" s="978"/>
      <c r="L2138" s="978"/>
      <c r="M2138" s="978"/>
      <c r="N2138" s="979"/>
      <c r="W2138" s="253"/>
    </row>
    <row r="2139" spans="2:23" ht="5.0999999999999996" customHeight="1" x14ac:dyDescent="0.2">
      <c r="C2139" s="318"/>
      <c r="D2139" s="319"/>
      <c r="E2139" s="323"/>
      <c r="F2139" s="333"/>
      <c r="G2139" s="334"/>
      <c r="H2139" s="334"/>
      <c r="I2139" s="334"/>
      <c r="J2139" s="334"/>
      <c r="K2139" s="334"/>
      <c r="L2139" s="334"/>
      <c r="M2139" s="334"/>
      <c r="N2139" s="335"/>
      <c r="W2139" s="253"/>
    </row>
    <row r="2140" spans="2:23" ht="12.75" customHeight="1" x14ac:dyDescent="0.2">
      <c r="C2140" s="318"/>
      <c r="D2140" s="322"/>
      <c r="E2140" s="324"/>
      <c r="F2140" s="987" t="str">
        <f>IF(I1948&lt;&gt;"",HYPERLINK("#" &amp; Q2140,EUConst_MsgDescription),"")</f>
        <v/>
      </c>
      <c r="G2140" s="961"/>
      <c r="H2140" s="961"/>
      <c r="I2140" s="961"/>
      <c r="J2140" s="961"/>
      <c r="K2140" s="961"/>
      <c r="L2140" s="961"/>
      <c r="M2140" s="961"/>
      <c r="N2140" s="962"/>
      <c r="P2140" s="22" t="s">
        <v>172</v>
      </c>
      <c r="Q2140" s="371" t="str">
        <f>"#"&amp;ADDRESS(ROW($C$10),COLUMN($C$10))</f>
        <v>#$C$10</v>
      </c>
      <c r="W2140" s="253"/>
    </row>
    <row r="2141" spans="2:23" ht="5.0999999999999996" customHeight="1" x14ac:dyDescent="0.2">
      <c r="C2141" s="318"/>
      <c r="D2141" s="322"/>
      <c r="E2141" s="325"/>
      <c r="F2141" s="988"/>
      <c r="G2141" s="988"/>
      <c r="H2141" s="988"/>
      <c r="I2141" s="988"/>
      <c r="J2141" s="988"/>
      <c r="K2141" s="988"/>
      <c r="L2141" s="988"/>
      <c r="M2141" s="988"/>
      <c r="N2141" s="989"/>
      <c r="W2141" s="253"/>
    </row>
    <row r="2142" spans="2:23" ht="50.1" customHeight="1" x14ac:dyDescent="0.2">
      <c r="C2142" s="318"/>
      <c r="D2142" s="325"/>
      <c r="E2142" s="325"/>
      <c r="F2142" s="946"/>
      <c r="G2142" s="947"/>
      <c r="H2142" s="947"/>
      <c r="I2142" s="947"/>
      <c r="J2142" s="947"/>
      <c r="K2142" s="947"/>
      <c r="L2142" s="947"/>
      <c r="M2142" s="947"/>
      <c r="N2142" s="948"/>
      <c r="W2142" s="252" t="b">
        <f>W2124</f>
        <v>0</v>
      </c>
    </row>
    <row r="2143" spans="2:23" ht="5.0999999999999996" customHeight="1" x14ac:dyDescent="0.2">
      <c r="C2143" s="318"/>
      <c r="D2143" s="322"/>
      <c r="E2143" s="319"/>
      <c r="F2143" s="319"/>
      <c r="G2143" s="319"/>
      <c r="H2143" s="319"/>
      <c r="I2143" s="319"/>
      <c r="J2143" s="319"/>
      <c r="K2143" s="319"/>
      <c r="L2143" s="319"/>
      <c r="M2143" s="319"/>
      <c r="N2143" s="320"/>
      <c r="W2143" s="252"/>
    </row>
    <row r="2144" spans="2:23" ht="12.75" customHeight="1" x14ac:dyDescent="0.2">
      <c r="C2144" s="318"/>
      <c r="D2144" s="322"/>
      <c r="E2144" s="324"/>
      <c r="F2144" s="990" t="str">
        <f>Translations!$B$210</f>
        <v>Atsauce uz ārējām datnēm (attiecīgā gadījumā)</v>
      </c>
      <c r="G2144" s="990"/>
      <c r="H2144" s="990"/>
      <c r="I2144" s="990"/>
      <c r="J2144" s="990"/>
      <c r="K2144" s="900"/>
      <c r="L2144" s="900"/>
      <c r="M2144" s="900"/>
      <c r="N2144" s="900"/>
      <c r="W2144" s="252" t="b">
        <f>W2142</f>
        <v>0</v>
      </c>
    </row>
    <row r="2145" spans="1:26" ht="5.0999999999999996" customHeight="1" x14ac:dyDescent="0.2">
      <c r="C2145" s="318"/>
      <c r="D2145" s="322"/>
      <c r="E2145" s="319"/>
      <c r="F2145" s="319"/>
      <c r="G2145" s="319"/>
      <c r="H2145" s="319"/>
      <c r="I2145" s="319"/>
      <c r="J2145" s="319"/>
      <c r="K2145" s="319"/>
      <c r="L2145" s="319"/>
      <c r="M2145" s="319"/>
      <c r="N2145" s="320"/>
      <c r="W2145" s="271"/>
    </row>
    <row r="2146" spans="1:26" ht="12.75" customHeight="1" x14ac:dyDescent="0.2">
      <c r="C2146" s="318"/>
      <c r="D2146" s="322" t="s">
        <v>34</v>
      </c>
      <c r="E2146" s="1006" t="str">
        <f>Translations!$B$258</f>
        <v>Vai ir ievērota hierarhiskā kārtība?</v>
      </c>
      <c r="F2146" s="1006"/>
      <c r="G2146" s="1006"/>
      <c r="H2146" s="1007"/>
      <c r="I2146" s="260"/>
      <c r="J2146" s="330" t="str">
        <f>Translations!$B$259</f>
        <v xml:space="preserve"> Ja nav, kāpēc nav?</v>
      </c>
      <c r="K2146" s="926"/>
      <c r="L2146" s="927"/>
      <c r="M2146" s="927"/>
      <c r="N2146" s="941"/>
      <c r="V2146" s="272" t="b">
        <f>W2144</f>
        <v>0</v>
      </c>
      <c r="W2146" s="258" t="b">
        <f>OR(W2142,AND(I2146&lt;&gt;"",I2146=TRUE))</f>
        <v>0</v>
      </c>
    </row>
    <row r="2147" spans="1:26" ht="5.0999999999999996" customHeight="1" x14ac:dyDescent="0.2">
      <c r="C2147" s="318"/>
      <c r="D2147" s="319"/>
      <c r="E2147" s="549"/>
      <c r="F2147" s="549"/>
      <c r="G2147" s="549"/>
      <c r="H2147" s="549"/>
      <c r="I2147" s="549"/>
      <c r="J2147" s="549"/>
      <c r="K2147" s="549"/>
      <c r="L2147" s="549"/>
      <c r="M2147" s="549"/>
      <c r="N2147" s="550"/>
      <c r="W2147" s="267"/>
    </row>
    <row r="2148" spans="1:26" ht="12.75" customHeight="1" x14ac:dyDescent="0.2">
      <c r="C2148" s="318"/>
      <c r="D2148" s="331"/>
      <c r="E2148" s="331"/>
      <c r="F2148" s="978" t="str">
        <f>Translations!$B$264</f>
        <v>Sīkākas ziņas par jebkādām atkāpēm no hierarhijas</v>
      </c>
      <c r="G2148" s="978"/>
      <c r="H2148" s="978"/>
      <c r="I2148" s="978"/>
      <c r="J2148" s="978"/>
      <c r="K2148" s="978"/>
      <c r="L2148" s="978"/>
      <c r="M2148" s="978"/>
      <c r="N2148" s="979"/>
      <c r="W2148" s="271"/>
    </row>
    <row r="2149" spans="1:26" ht="25.5" customHeight="1" thickBot="1" x14ac:dyDescent="0.25">
      <c r="C2149" s="318"/>
      <c r="D2149" s="331"/>
      <c r="E2149" s="331"/>
      <c r="F2149" s="946"/>
      <c r="G2149" s="947"/>
      <c r="H2149" s="947"/>
      <c r="I2149" s="947"/>
      <c r="J2149" s="947"/>
      <c r="K2149" s="947"/>
      <c r="L2149" s="947"/>
      <c r="M2149" s="947"/>
      <c r="N2149" s="948"/>
      <c r="W2149" s="273" t="b">
        <f>W2146</f>
        <v>0</v>
      </c>
    </row>
    <row r="2150" spans="1:26" s="20" customFormat="1" ht="12.75" x14ac:dyDescent="0.2">
      <c r="A2150" s="18"/>
      <c r="B2150" s="36"/>
      <c r="C2150" s="337"/>
      <c r="D2150" s="338"/>
      <c r="E2150" s="338"/>
      <c r="F2150" s="338"/>
      <c r="G2150" s="338"/>
      <c r="H2150" s="338"/>
      <c r="I2150" s="338"/>
      <c r="J2150" s="338"/>
      <c r="K2150" s="338"/>
      <c r="L2150" s="338"/>
      <c r="M2150" s="338"/>
      <c r="N2150" s="339"/>
      <c r="O2150" s="36"/>
      <c r="P2150" s="123" t="str">
        <f>IF(OR(P1948=1,AND(I1948&lt;&gt;"",COUNTIF(P$2153:$P3774,"PRINT")=0)),"PRINT","")</f>
        <v>PRINT</v>
      </c>
      <c r="Q2150" s="22" t="s">
        <v>252</v>
      </c>
      <c r="R2150" s="23"/>
      <c r="S2150" s="23"/>
      <c r="T2150" s="22"/>
      <c r="U2150" s="22"/>
      <c r="V2150" s="22"/>
      <c r="W2150" s="22"/>
    </row>
    <row r="2151" spans="1:26" s="20" customFormat="1" ht="15" thickBot="1" x14ac:dyDescent="0.25">
      <c r="A2151" s="18"/>
      <c r="B2151" s="36"/>
      <c r="C2151" s="36"/>
      <c r="D2151" s="36"/>
      <c r="E2151" s="36"/>
      <c r="F2151" s="36"/>
      <c r="G2151" s="36"/>
      <c r="H2151" s="36"/>
      <c r="I2151" s="36"/>
      <c r="J2151" s="36"/>
      <c r="K2151" s="36"/>
      <c r="L2151" s="36"/>
      <c r="M2151" s="36"/>
      <c r="N2151" s="36"/>
      <c r="O2151" s="36"/>
      <c r="P2151" s="22"/>
      <c r="Q2151" s="22"/>
      <c r="R2151" s="23"/>
      <c r="S2151" s="23"/>
      <c r="T2151" s="22"/>
      <c r="U2151" s="22"/>
      <c r="V2151" s="22"/>
      <c r="W2151" s="22"/>
      <c r="X2151" s="244"/>
      <c r="Y2151" s="244"/>
      <c r="Z2151" s="244"/>
    </row>
    <row r="2152" spans="1:26" s="20" customFormat="1" ht="12.75" customHeight="1" x14ac:dyDescent="0.25">
      <c r="A2152" s="18"/>
      <c r="B2152" s="36"/>
      <c r="C2152" s="281"/>
      <c r="D2152" s="281"/>
      <c r="E2152" s="281"/>
      <c r="F2152" s="281"/>
      <c r="G2152" s="281"/>
      <c r="H2152" s="281"/>
      <c r="I2152" s="281"/>
      <c r="J2152" s="281"/>
      <c r="K2152" s="281"/>
      <c r="L2152" s="281"/>
      <c r="M2152" s="281"/>
      <c r="N2152" s="281"/>
      <c r="O2152" s="36"/>
      <c r="P2152" s="22"/>
      <c r="Q2152" s="22"/>
      <c r="R2152" s="23"/>
      <c r="S2152" s="23"/>
      <c r="T2152" s="22"/>
      <c r="U2152" s="22"/>
      <c r="V2152" s="22"/>
      <c r="W2152" s="22"/>
      <c r="X2152" s="244"/>
      <c r="Y2152" s="244"/>
      <c r="Z2152" s="244"/>
    </row>
    <row r="2153" spans="1:26" s="20" customFormat="1" hidden="1" x14ac:dyDescent="0.2">
      <c r="A2153" s="18" t="s">
        <v>160</v>
      </c>
      <c r="B2153" s="22" t="s">
        <v>170</v>
      </c>
      <c r="C2153" s="22" t="s">
        <v>170</v>
      </c>
      <c r="D2153" s="22" t="s">
        <v>170</v>
      </c>
      <c r="E2153" s="22" t="s">
        <v>170</v>
      </c>
      <c r="F2153" s="22" t="s">
        <v>170</v>
      </c>
      <c r="G2153" s="22" t="s">
        <v>170</v>
      </c>
      <c r="H2153" s="22" t="s">
        <v>170</v>
      </c>
      <c r="I2153" s="22" t="s">
        <v>170</v>
      </c>
      <c r="J2153" s="22" t="s">
        <v>170</v>
      </c>
      <c r="K2153" s="22" t="s">
        <v>170</v>
      </c>
      <c r="L2153" s="22" t="s">
        <v>170</v>
      </c>
      <c r="M2153" s="22" t="s">
        <v>170</v>
      </c>
      <c r="N2153" s="22" t="s">
        <v>170</v>
      </c>
      <c r="O2153" s="22" t="s">
        <v>170</v>
      </c>
      <c r="P2153" s="22" t="s">
        <v>170</v>
      </c>
      <c r="Q2153" s="22" t="s">
        <v>170</v>
      </c>
      <c r="R2153" s="22" t="s">
        <v>170</v>
      </c>
      <c r="S2153" s="22" t="s">
        <v>170</v>
      </c>
      <c r="T2153" s="22" t="s">
        <v>170</v>
      </c>
      <c r="U2153" s="22" t="s">
        <v>170</v>
      </c>
      <c r="V2153" s="22" t="s">
        <v>170</v>
      </c>
      <c r="W2153" s="22" t="s">
        <v>170</v>
      </c>
      <c r="X2153" s="244"/>
      <c r="Y2153" s="244"/>
      <c r="Z2153" s="244"/>
    </row>
    <row r="2154" spans="1:26" s="20" customFormat="1" hidden="1" x14ac:dyDescent="0.2">
      <c r="A2154" s="18" t="s">
        <v>160</v>
      </c>
      <c r="B2154" s="36"/>
      <c r="C2154" s="36"/>
      <c r="D2154" s="36"/>
      <c r="E2154" s="36"/>
      <c r="F2154" s="36"/>
      <c r="G2154" s="36"/>
      <c r="H2154" s="36"/>
      <c r="I2154" s="36"/>
      <c r="J2154" s="36"/>
      <c r="K2154" s="36"/>
      <c r="L2154" s="36"/>
      <c r="M2154" s="36"/>
      <c r="N2154" s="36"/>
      <c r="O2154" s="36"/>
      <c r="P2154" s="22"/>
      <c r="Q2154" s="22"/>
      <c r="R2154" s="22"/>
      <c r="S2154" s="22"/>
      <c r="T2154" s="22"/>
      <c r="U2154" s="22"/>
      <c r="V2154" s="22"/>
      <c r="W2154" s="22"/>
      <c r="X2154" s="244"/>
      <c r="Y2154" s="244"/>
      <c r="Z2154" s="244"/>
    </row>
    <row r="2155" spans="1:26" ht="15" hidden="1" customHeight="1" x14ac:dyDescent="0.2">
      <c r="A2155" s="18" t="s">
        <v>160</v>
      </c>
    </row>
    <row r="2156" spans="1:26" hidden="1" x14ac:dyDescent="0.2">
      <c r="A2156" s="18" t="s">
        <v>160</v>
      </c>
    </row>
    <row r="2157" spans="1:26" hidden="1" x14ac:dyDescent="0.2">
      <c r="A2157" s="18" t="s">
        <v>160</v>
      </c>
      <c r="C2157" s="312">
        <v>11</v>
      </c>
      <c r="D2157" s="17" t="s">
        <v>320</v>
      </c>
    </row>
    <row r="2158" spans="1:26" hidden="1" x14ac:dyDescent="0.2">
      <c r="A2158" s="18" t="s">
        <v>160</v>
      </c>
    </row>
  </sheetData>
  <sheetProtection sheet="1" objects="1" scenarios="1" formatCells="0" formatColumns="0" formatRows="0"/>
  <mergeCells count="2750">
    <mergeCell ref="B2:D4"/>
    <mergeCell ref="G2:H2"/>
    <mergeCell ref="I2:J2"/>
    <mergeCell ref="K2:L2"/>
    <mergeCell ref="M2:N2"/>
    <mergeCell ref="D28:N28"/>
    <mergeCell ref="F568:N568"/>
    <mergeCell ref="K565:N565"/>
    <mergeCell ref="K729:N729"/>
    <mergeCell ref="K727:N727"/>
    <mergeCell ref="F580:N580"/>
    <mergeCell ref="F653:N653"/>
    <mergeCell ref="F654:N654"/>
    <mergeCell ref="M700:N700"/>
    <mergeCell ref="M690:N690"/>
    <mergeCell ref="E610:L610"/>
    <mergeCell ref="M610:N610"/>
    <mergeCell ref="E611:N611"/>
    <mergeCell ref="M184:N184"/>
    <mergeCell ref="F177:N177"/>
    <mergeCell ref="F180:N180"/>
    <mergeCell ref="C11:N11"/>
    <mergeCell ref="E9:M9"/>
    <mergeCell ref="E35:N35"/>
    <mergeCell ref="E36:N36"/>
    <mergeCell ref="F37:N37"/>
    <mergeCell ref="E15:N15"/>
    <mergeCell ref="E16:N16"/>
    <mergeCell ref="E17:N17"/>
    <mergeCell ref="E18:N18"/>
    <mergeCell ref="E19:N19"/>
    <mergeCell ref="E20:N20"/>
    <mergeCell ref="T3:U3"/>
    <mergeCell ref="V3:W3"/>
    <mergeCell ref="E4:F4"/>
    <mergeCell ref="G4:H4"/>
    <mergeCell ref="I4:J4"/>
    <mergeCell ref="K4:L4"/>
    <mergeCell ref="M4:N4"/>
    <mergeCell ref="P4:Q4"/>
    <mergeCell ref="R4:S4"/>
    <mergeCell ref="T4:U4"/>
    <mergeCell ref="V4:W4"/>
    <mergeCell ref="E3:F3"/>
    <mergeCell ref="G3:H3"/>
    <mergeCell ref="I3:J3"/>
    <mergeCell ref="K3:L3"/>
    <mergeCell ref="M3:N3"/>
    <mergeCell ref="P3:Q3"/>
    <mergeCell ref="R3:S3"/>
    <mergeCell ref="E21:N21"/>
    <mergeCell ref="V5:W5"/>
    <mergeCell ref="D24:N24"/>
    <mergeCell ref="D7:N7"/>
    <mergeCell ref="D10:N10"/>
    <mergeCell ref="D14:N14"/>
    <mergeCell ref="R5:S5"/>
    <mergeCell ref="G5:H5"/>
    <mergeCell ref="E22:N22"/>
    <mergeCell ref="D25:N25"/>
    <mergeCell ref="T5:U5"/>
    <mergeCell ref="I5:J5"/>
    <mergeCell ref="K5:L5"/>
    <mergeCell ref="M5:N5"/>
    <mergeCell ref="P5:Q5"/>
    <mergeCell ref="D30:H30"/>
    <mergeCell ref="I30:N30"/>
    <mergeCell ref="E76:N76"/>
    <mergeCell ref="F77:N77"/>
    <mergeCell ref="F78:N78"/>
    <mergeCell ref="F79:N79"/>
    <mergeCell ref="F81:N81"/>
    <mergeCell ref="F82:N82"/>
    <mergeCell ref="E84:N84"/>
    <mergeCell ref="E85:N85"/>
    <mergeCell ref="F86:N86"/>
    <mergeCell ref="F66:N66"/>
    <mergeCell ref="E31:N31"/>
    <mergeCell ref="E33:N33"/>
    <mergeCell ref="F38:N38"/>
    <mergeCell ref="F39:N39"/>
    <mergeCell ref="F40:N40"/>
    <mergeCell ref="E42:N42"/>
    <mergeCell ref="E43:N43"/>
    <mergeCell ref="E45:J45"/>
    <mergeCell ref="K45:N45"/>
    <mergeCell ref="E47:J47"/>
    <mergeCell ref="K47:N47"/>
    <mergeCell ref="F67:N67"/>
    <mergeCell ref="F68:N68"/>
    <mergeCell ref="F69:N69"/>
    <mergeCell ref="F70:N70"/>
    <mergeCell ref="F71:N71"/>
    <mergeCell ref="F73:J73"/>
    <mergeCell ref="K73:N73"/>
    <mergeCell ref="E75:H75"/>
    <mergeCell ref="K75:N75"/>
    <mergeCell ref="F60:H60"/>
    <mergeCell ref="I60:J60"/>
    <mergeCell ref="K60:L60"/>
    <mergeCell ref="M60:N60"/>
    <mergeCell ref="F62:H62"/>
    <mergeCell ref="I62:N62"/>
    <mergeCell ref="F64:H64"/>
    <mergeCell ref="I64:N64"/>
    <mergeCell ref="F65:N65"/>
    <mergeCell ref="E48:N48"/>
    <mergeCell ref="E51:N51"/>
    <mergeCell ref="E53:N53"/>
    <mergeCell ref="E54:N54"/>
    <mergeCell ref="E55:N55"/>
    <mergeCell ref="F56:N56"/>
    <mergeCell ref="F57:N57"/>
    <mergeCell ref="F58:N58"/>
    <mergeCell ref="I59:J59"/>
    <mergeCell ref="K59:L59"/>
    <mergeCell ref="M59:N59"/>
    <mergeCell ref="K97:L97"/>
    <mergeCell ref="M97:N97"/>
    <mergeCell ref="F99:N99"/>
    <mergeCell ref="F101:N101"/>
    <mergeCell ref="E90:N90"/>
    <mergeCell ref="E91:N91"/>
    <mergeCell ref="E92:N92"/>
    <mergeCell ref="E93:N93"/>
    <mergeCell ref="F94:N94"/>
    <mergeCell ref="F95:N95"/>
    <mergeCell ref="E89:N89"/>
    <mergeCell ref="F111:N111"/>
    <mergeCell ref="F113:N113"/>
    <mergeCell ref="F114:N114"/>
    <mergeCell ref="E117:L117"/>
    <mergeCell ref="M117:N117"/>
    <mergeCell ref="I96:J96"/>
    <mergeCell ref="K96:L96"/>
    <mergeCell ref="M96:N96"/>
    <mergeCell ref="F97:H97"/>
    <mergeCell ref="I97:J97"/>
    <mergeCell ref="E118:N118"/>
    <mergeCell ref="E119:N119"/>
    <mergeCell ref="E120:N120"/>
    <mergeCell ref="F122:N122"/>
    <mergeCell ref="F102:N102"/>
    <mergeCell ref="F103:N103"/>
    <mergeCell ref="F105:J105"/>
    <mergeCell ref="K105:N105"/>
    <mergeCell ref="E107:H107"/>
    <mergeCell ref="K107:N107"/>
    <mergeCell ref="E108:N108"/>
    <mergeCell ref="F109:N109"/>
    <mergeCell ref="F110:N110"/>
    <mergeCell ref="F136:N136"/>
    <mergeCell ref="E137:N137"/>
    <mergeCell ref="F138:N138"/>
    <mergeCell ref="F139:N139"/>
    <mergeCell ref="F140:N140"/>
    <mergeCell ref="F142:J142"/>
    <mergeCell ref="K142:N142"/>
    <mergeCell ref="E144:L144"/>
    <mergeCell ref="M144:N144"/>
    <mergeCell ref="F124:N124"/>
    <mergeCell ref="F125:N125"/>
    <mergeCell ref="F126:N126"/>
    <mergeCell ref="D129:N129"/>
    <mergeCell ref="E131:N131"/>
    <mergeCell ref="E132:N132"/>
    <mergeCell ref="E133:N133"/>
    <mergeCell ref="E134:N134"/>
    <mergeCell ref="F135:N135"/>
    <mergeCell ref="F152:H152"/>
    <mergeCell ref="I152:J152"/>
    <mergeCell ref="K152:L152"/>
    <mergeCell ref="M152:N152"/>
    <mergeCell ref="F153:H153"/>
    <mergeCell ref="I153:J153"/>
    <mergeCell ref="K153:L153"/>
    <mergeCell ref="M153:N153"/>
    <mergeCell ref="F154:H154"/>
    <mergeCell ref="I154:J154"/>
    <mergeCell ref="K154:L154"/>
    <mergeCell ref="M154:N154"/>
    <mergeCell ref="E145:N145"/>
    <mergeCell ref="E146:N146"/>
    <mergeCell ref="E147:N147"/>
    <mergeCell ref="F148:N148"/>
    <mergeCell ref="F149:N149"/>
    <mergeCell ref="I150:J150"/>
    <mergeCell ref="K150:L150"/>
    <mergeCell ref="M150:N150"/>
    <mergeCell ref="F151:H151"/>
    <mergeCell ref="I151:J151"/>
    <mergeCell ref="K151:L151"/>
    <mergeCell ref="M151:N151"/>
    <mergeCell ref="E166:N166"/>
    <mergeCell ref="F167:N167"/>
    <mergeCell ref="F169:J169"/>
    <mergeCell ref="K169:N169"/>
    <mergeCell ref="E172:N172"/>
    <mergeCell ref="E173:N173"/>
    <mergeCell ref="E174:N174"/>
    <mergeCell ref="E175:N175"/>
    <mergeCell ref="F176:N176"/>
    <mergeCell ref="F156:N156"/>
    <mergeCell ref="F158:N158"/>
    <mergeCell ref="F159:N159"/>
    <mergeCell ref="F160:N160"/>
    <mergeCell ref="F162:J162"/>
    <mergeCell ref="K162:N162"/>
    <mergeCell ref="E164:L164"/>
    <mergeCell ref="M164:N164"/>
    <mergeCell ref="E165:N165"/>
    <mergeCell ref="F185:H185"/>
    <mergeCell ref="I185:J185"/>
    <mergeCell ref="K185:L185"/>
    <mergeCell ref="M185:N185"/>
    <mergeCell ref="F187:N187"/>
    <mergeCell ref="F189:N189"/>
    <mergeCell ref="F190:N190"/>
    <mergeCell ref="F191:N191"/>
    <mergeCell ref="F193:J193"/>
    <mergeCell ref="K193:N193"/>
    <mergeCell ref="F179:N179"/>
    <mergeCell ref="F181:N181"/>
    <mergeCell ref="I182:J182"/>
    <mergeCell ref="K182:L182"/>
    <mergeCell ref="M182:N182"/>
    <mergeCell ref="F183:H183"/>
    <mergeCell ref="I183:J183"/>
    <mergeCell ref="K183:L183"/>
    <mergeCell ref="M183:N183"/>
    <mergeCell ref="F184:H184"/>
    <mergeCell ref="I184:J184"/>
    <mergeCell ref="K184:L184"/>
    <mergeCell ref="E206:N206"/>
    <mergeCell ref="E207:N207"/>
    <mergeCell ref="E208:L208"/>
    <mergeCell ref="M208:N208"/>
    <mergeCell ref="J209:N209"/>
    <mergeCell ref="E211:N211"/>
    <mergeCell ref="E212:N212"/>
    <mergeCell ref="F213:N213"/>
    <mergeCell ref="F214:N214"/>
    <mergeCell ref="E195:H195"/>
    <mergeCell ref="K195:N195"/>
    <mergeCell ref="E196:N196"/>
    <mergeCell ref="F197:N197"/>
    <mergeCell ref="F198:N198"/>
    <mergeCell ref="F199:N199"/>
    <mergeCell ref="F201:N201"/>
    <mergeCell ref="F202:N202"/>
    <mergeCell ref="E205:N205"/>
    <mergeCell ref="M220:N220"/>
    <mergeCell ref="F221:H221"/>
    <mergeCell ref="I221:J221"/>
    <mergeCell ref="K221:L221"/>
    <mergeCell ref="M221:N221"/>
    <mergeCell ref="F223:N223"/>
    <mergeCell ref="F225:N225"/>
    <mergeCell ref="F226:N226"/>
    <mergeCell ref="F227:N227"/>
    <mergeCell ref="F215:N215"/>
    <mergeCell ref="I216:J216"/>
    <mergeCell ref="K216:L216"/>
    <mergeCell ref="M216:N216"/>
    <mergeCell ref="F217:H217"/>
    <mergeCell ref="I217:J217"/>
    <mergeCell ref="K217:L217"/>
    <mergeCell ref="M217:N217"/>
    <mergeCell ref="F218:H218"/>
    <mergeCell ref="I218:J218"/>
    <mergeCell ref="K218:L218"/>
    <mergeCell ref="M218:N218"/>
    <mergeCell ref="F219:H219"/>
    <mergeCell ref="I219:J219"/>
    <mergeCell ref="K219:L219"/>
    <mergeCell ref="M219:N219"/>
    <mergeCell ref="F220:H220"/>
    <mergeCell ref="I220:J220"/>
    <mergeCell ref="K220:L220"/>
    <mergeCell ref="F238:N238"/>
    <mergeCell ref="E240:N240"/>
    <mergeCell ref="E241:N241"/>
    <mergeCell ref="F244:N244"/>
    <mergeCell ref="F245:N245"/>
    <mergeCell ref="F246:N246"/>
    <mergeCell ref="F248:J248"/>
    <mergeCell ref="K248:N248"/>
    <mergeCell ref="E250:L250"/>
    <mergeCell ref="M250:N250"/>
    <mergeCell ref="F229:J229"/>
    <mergeCell ref="K229:N229"/>
    <mergeCell ref="E231:H231"/>
    <mergeCell ref="K231:N231"/>
    <mergeCell ref="E232:N232"/>
    <mergeCell ref="F233:N233"/>
    <mergeCell ref="F234:N234"/>
    <mergeCell ref="F235:N235"/>
    <mergeCell ref="F237:N237"/>
    <mergeCell ref="J263:N263"/>
    <mergeCell ref="E265:N265"/>
    <mergeCell ref="E266:N266"/>
    <mergeCell ref="F267:N267"/>
    <mergeCell ref="F268:N268"/>
    <mergeCell ref="F269:N269"/>
    <mergeCell ref="I270:J270"/>
    <mergeCell ref="K270:L270"/>
    <mergeCell ref="M270:N270"/>
    <mergeCell ref="F252:N252"/>
    <mergeCell ref="F254:N254"/>
    <mergeCell ref="F255:N255"/>
    <mergeCell ref="F256:N256"/>
    <mergeCell ref="E259:N259"/>
    <mergeCell ref="E260:N260"/>
    <mergeCell ref="E261:N261"/>
    <mergeCell ref="E262:L262"/>
    <mergeCell ref="M262:N262"/>
    <mergeCell ref="F274:H274"/>
    <mergeCell ref="I274:J274"/>
    <mergeCell ref="K274:L274"/>
    <mergeCell ref="M274:N274"/>
    <mergeCell ref="F275:H275"/>
    <mergeCell ref="I275:J275"/>
    <mergeCell ref="K275:L275"/>
    <mergeCell ref="M275:N275"/>
    <mergeCell ref="F276:H276"/>
    <mergeCell ref="I276:J276"/>
    <mergeCell ref="K276:L276"/>
    <mergeCell ref="M276:N276"/>
    <mergeCell ref="F271:H271"/>
    <mergeCell ref="I271:J271"/>
    <mergeCell ref="K271:L271"/>
    <mergeCell ref="M271:N271"/>
    <mergeCell ref="F272:H272"/>
    <mergeCell ref="I272:J272"/>
    <mergeCell ref="K272:L272"/>
    <mergeCell ref="M272:N272"/>
    <mergeCell ref="F273:H273"/>
    <mergeCell ref="I273:J273"/>
    <mergeCell ref="K273:L273"/>
    <mergeCell ref="M273:N273"/>
    <mergeCell ref="F280:H280"/>
    <mergeCell ref="I280:J280"/>
    <mergeCell ref="K280:L280"/>
    <mergeCell ref="M280:N280"/>
    <mergeCell ref="F281:H281"/>
    <mergeCell ref="I281:J281"/>
    <mergeCell ref="K281:L281"/>
    <mergeCell ref="M281:N281"/>
    <mergeCell ref="F282:H282"/>
    <mergeCell ref="I282:J282"/>
    <mergeCell ref="K282:L282"/>
    <mergeCell ref="M282:N282"/>
    <mergeCell ref="F277:H277"/>
    <mergeCell ref="I277:J277"/>
    <mergeCell ref="K277:L277"/>
    <mergeCell ref="M277:N277"/>
    <mergeCell ref="F278:H278"/>
    <mergeCell ref="I278:J278"/>
    <mergeCell ref="K278:L278"/>
    <mergeCell ref="M278:N278"/>
    <mergeCell ref="F279:H279"/>
    <mergeCell ref="I279:J279"/>
    <mergeCell ref="K279:L279"/>
    <mergeCell ref="M279:N279"/>
    <mergeCell ref="F287:N287"/>
    <mergeCell ref="F288:N288"/>
    <mergeCell ref="F289:N289"/>
    <mergeCell ref="F291:N291"/>
    <mergeCell ref="F292:N292"/>
    <mergeCell ref="F293:N293"/>
    <mergeCell ref="F295:J295"/>
    <mergeCell ref="K295:N295"/>
    <mergeCell ref="E297:H297"/>
    <mergeCell ref="K297:N297"/>
    <mergeCell ref="F283:H283"/>
    <mergeCell ref="I283:J283"/>
    <mergeCell ref="K283:L283"/>
    <mergeCell ref="M283:N283"/>
    <mergeCell ref="F284:H284"/>
    <mergeCell ref="I284:J284"/>
    <mergeCell ref="K284:L284"/>
    <mergeCell ref="M284:N284"/>
    <mergeCell ref="F285:H285"/>
    <mergeCell ref="I285:J285"/>
    <mergeCell ref="K285:L285"/>
    <mergeCell ref="M285:N285"/>
    <mergeCell ref="F776:N776"/>
    <mergeCell ref="E772:H772"/>
    <mergeCell ref="K772:N772"/>
    <mergeCell ref="F773:N773"/>
    <mergeCell ref="F775:N775"/>
    <mergeCell ref="E779:L779"/>
    <mergeCell ref="M779:N779"/>
    <mergeCell ref="F781:N781"/>
    <mergeCell ref="K747:N747"/>
    <mergeCell ref="K749:N749"/>
    <mergeCell ref="E754:N754"/>
    <mergeCell ref="E298:N298"/>
    <mergeCell ref="F299:N299"/>
    <mergeCell ref="F300:N300"/>
    <mergeCell ref="F301:N301"/>
    <mergeCell ref="F303:N303"/>
    <mergeCell ref="F304:N304"/>
    <mergeCell ref="F625:N625"/>
    <mergeCell ref="M640:N640"/>
    <mergeCell ref="F330:H330"/>
    <mergeCell ref="I330:N330"/>
    <mergeCell ref="F331:N331"/>
    <mergeCell ref="F332:N332"/>
    <mergeCell ref="F333:N333"/>
    <mergeCell ref="F334:N334"/>
    <mergeCell ref="F335:N335"/>
    <mergeCell ref="F337:J337"/>
    <mergeCell ref="K337:N337"/>
    <mergeCell ref="E339:H339"/>
    <mergeCell ref="K339:N339"/>
    <mergeCell ref="E322:N322"/>
    <mergeCell ref="E324:N324"/>
    <mergeCell ref="F794:N794"/>
    <mergeCell ref="F795:N795"/>
    <mergeCell ref="F800:N800"/>
    <mergeCell ref="F784:N784"/>
    <mergeCell ref="F783:N783"/>
    <mergeCell ref="F785:N785"/>
    <mergeCell ref="D788:N788"/>
    <mergeCell ref="E790:N790"/>
    <mergeCell ref="E791:N791"/>
    <mergeCell ref="E792:N792"/>
    <mergeCell ref="F793:N793"/>
    <mergeCell ref="F797:J797"/>
    <mergeCell ref="K797:N797"/>
    <mergeCell ref="E799:L799"/>
    <mergeCell ref="M799:N799"/>
    <mergeCell ref="I801:J801"/>
    <mergeCell ref="K801:L801"/>
    <mergeCell ref="M801:N801"/>
    <mergeCell ref="F833:N833"/>
    <mergeCell ref="F834:N834"/>
    <mergeCell ref="F836:J836"/>
    <mergeCell ref="K836:N836"/>
    <mergeCell ref="E838:H838"/>
    <mergeCell ref="F807:N807"/>
    <mergeCell ref="F809:N809"/>
    <mergeCell ref="F810:N810"/>
    <mergeCell ref="F811:N811"/>
    <mergeCell ref="F813:J813"/>
    <mergeCell ref="K813:N813"/>
    <mergeCell ref="E815:L815"/>
    <mergeCell ref="M815:N815"/>
    <mergeCell ref="E816:N816"/>
    <mergeCell ref="F817:N817"/>
    <mergeCell ref="F819:J819"/>
    <mergeCell ref="K819:N819"/>
    <mergeCell ref="F830:N830"/>
    <mergeCell ref="E822:N822"/>
    <mergeCell ref="E823:N823"/>
    <mergeCell ref="E824:N824"/>
    <mergeCell ref="I825:J825"/>
    <mergeCell ref="K825:L825"/>
    <mergeCell ref="M825:N825"/>
    <mergeCell ref="F826:H826"/>
    <mergeCell ref="I826:J826"/>
    <mergeCell ref="K826:L826"/>
    <mergeCell ref="M826:N826"/>
    <mergeCell ref="F827:H827"/>
    <mergeCell ref="F828:H828"/>
    <mergeCell ref="I828:J828"/>
    <mergeCell ref="K828:L828"/>
    <mergeCell ref="M828:N828"/>
    <mergeCell ref="F832:N832"/>
    <mergeCell ref="F858:N858"/>
    <mergeCell ref="F860:N860"/>
    <mergeCell ref="F862:J862"/>
    <mergeCell ref="K862:N862"/>
    <mergeCell ref="E864:H864"/>
    <mergeCell ref="K864:N864"/>
    <mergeCell ref="F866:N866"/>
    <mergeCell ref="F867:N867"/>
    <mergeCell ref="J846:N846"/>
    <mergeCell ref="E848:N848"/>
    <mergeCell ref="I849:J849"/>
    <mergeCell ref="K849:L849"/>
    <mergeCell ref="M849:N849"/>
    <mergeCell ref="F850:H850"/>
    <mergeCell ref="I850:J850"/>
    <mergeCell ref="K850:L850"/>
    <mergeCell ref="M850:N850"/>
    <mergeCell ref="F851:H851"/>
    <mergeCell ref="F840:N840"/>
    <mergeCell ref="F841:N841"/>
    <mergeCell ref="E844:N844"/>
    <mergeCell ref="E845:L845"/>
    <mergeCell ref="M845:N845"/>
    <mergeCell ref="K838:N838"/>
    <mergeCell ref="I851:J851"/>
    <mergeCell ref="K851:L851"/>
    <mergeCell ref="M851:N851"/>
    <mergeCell ref="F852:H852"/>
    <mergeCell ref="I852:J852"/>
    <mergeCell ref="K852:L852"/>
    <mergeCell ref="I893:J893"/>
    <mergeCell ref="K893:L893"/>
    <mergeCell ref="F897:H897"/>
    <mergeCell ref="I897:J897"/>
    <mergeCell ref="K897:L897"/>
    <mergeCell ref="M897:N897"/>
    <mergeCell ref="F873:N873"/>
    <mergeCell ref="F883:N883"/>
    <mergeCell ref="E869:N869"/>
    <mergeCell ref="F871:N871"/>
    <mergeCell ref="F872:N872"/>
    <mergeCell ref="F875:J875"/>
    <mergeCell ref="K875:N875"/>
    <mergeCell ref="E877:L877"/>
    <mergeCell ref="M877:N877"/>
    <mergeCell ref="F879:N879"/>
    <mergeCell ref="F881:N881"/>
    <mergeCell ref="F882:N882"/>
    <mergeCell ref="F896:H896"/>
    <mergeCell ref="I896:J896"/>
    <mergeCell ref="K896:L896"/>
    <mergeCell ref="M896:N896"/>
    <mergeCell ref="F893:H893"/>
    <mergeCell ref="K1008:L1008"/>
    <mergeCell ref="M1008:N1008"/>
    <mergeCell ref="F1009:H1009"/>
    <mergeCell ref="I1009:J1009"/>
    <mergeCell ref="K1009:L1009"/>
    <mergeCell ref="M1009:N1009"/>
    <mergeCell ref="F1010:H1010"/>
    <mergeCell ref="F969:N969"/>
    <mergeCell ref="E959:N959"/>
    <mergeCell ref="E960:N960"/>
    <mergeCell ref="F961:N961"/>
    <mergeCell ref="E964:N964"/>
    <mergeCell ref="E965:N965"/>
    <mergeCell ref="I966:J966"/>
    <mergeCell ref="K966:L966"/>
    <mergeCell ref="M966:N966"/>
    <mergeCell ref="F967:H967"/>
    <mergeCell ref="I967:J967"/>
    <mergeCell ref="K967:L967"/>
    <mergeCell ref="M967:N967"/>
    <mergeCell ref="F971:N971"/>
    <mergeCell ref="I1010:J1010"/>
    <mergeCell ref="K1010:L1010"/>
    <mergeCell ref="M1010:N1010"/>
    <mergeCell ref="F1038:N1038"/>
    <mergeCell ref="F1039:N1039"/>
    <mergeCell ref="F1041:J1041"/>
    <mergeCell ref="K1041:N1041"/>
    <mergeCell ref="E1043:H1043"/>
    <mergeCell ref="K1043:N1043"/>
    <mergeCell ref="F1045:N1045"/>
    <mergeCell ref="E1021:N1021"/>
    <mergeCell ref="F1022:N1022"/>
    <mergeCell ref="F1024:J1024"/>
    <mergeCell ref="K1024:N1024"/>
    <mergeCell ref="F990:N990"/>
    <mergeCell ref="F998:N998"/>
    <mergeCell ref="F999:N999"/>
    <mergeCell ref="F1002:J1002"/>
    <mergeCell ref="K1002:N1002"/>
    <mergeCell ref="E1004:L1004"/>
    <mergeCell ref="M1004:N1004"/>
    <mergeCell ref="F1005:N1005"/>
    <mergeCell ref="I1006:J1006"/>
    <mergeCell ref="K1006:L1006"/>
    <mergeCell ref="M1006:N1006"/>
    <mergeCell ref="F1007:H1007"/>
    <mergeCell ref="I1007:J1007"/>
    <mergeCell ref="K1007:L1007"/>
    <mergeCell ref="M1007:N1007"/>
    <mergeCell ref="F1008:H1008"/>
    <mergeCell ref="I1008:J1008"/>
    <mergeCell ref="E995:N995"/>
    <mergeCell ref="E996:N996"/>
    <mergeCell ref="E997:N997"/>
    <mergeCell ref="F1000:N1000"/>
    <mergeCell ref="F1077:N1077"/>
    <mergeCell ref="F1087:N1087"/>
    <mergeCell ref="E1074:N1074"/>
    <mergeCell ref="F1076:N1076"/>
    <mergeCell ref="F1078:N1078"/>
    <mergeCell ref="F1080:J1080"/>
    <mergeCell ref="K1080:N1080"/>
    <mergeCell ref="E1082:L1082"/>
    <mergeCell ref="M1082:N1082"/>
    <mergeCell ref="F1084:N1084"/>
    <mergeCell ref="F1086:N1086"/>
    <mergeCell ref="F1061:N1061"/>
    <mergeCell ref="F1067:J1067"/>
    <mergeCell ref="K1067:N1067"/>
    <mergeCell ref="E1069:H1069"/>
    <mergeCell ref="K1069:N1069"/>
    <mergeCell ref="F1071:N1071"/>
    <mergeCell ref="F1072:N1072"/>
    <mergeCell ref="F1063:N1063"/>
    <mergeCell ref="F1064:N1064"/>
    <mergeCell ref="F1065:N1065"/>
    <mergeCell ref="F1124:N1124"/>
    <mergeCell ref="D1128:H1128"/>
    <mergeCell ref="I1128:N1128"/>
    <mergeCell ref="E1129:N1129"/>
    <mergeCell ref="E1131:N1131"/>
    <mergeCell ref="E1133:N1133"/>
    <mergeCell ref="E1134:N1134"/>
    <mergeCell ref="E1135:N1135"/>
    <mergeCell ref="F1119:J1119"/>
    <mergeCell ref="K1119:N1119"/>
    <mergeCell ref="E1121:H1121"/>
    <mergeCell ref="K1121:N1121"/>
    <mergeCell ref="F1123:N1123"/>
    <mergeCell ref="F1116:N1116"/>
    <mergeCell ref="F1117:N1117"/>
    <mergeCell ref="M1108:N1108"/>
    <mergeCell ref="F1088:N1088"/>
    <mergeCell ref="M1098:N1098"/>
    <mergeCell ref="E1091:N1091"/>
    <mergeCell ref="E1092:L1092"/>
    <mergeCell ref="M1092:N1092"/>
    <mergeCell ref="J1093:N1093"/>
    <mergeCell ref="E1095:N1095"/>
    <mergeCell ref="I1096:J1096"/>
    <mergeCell ref="K1096:L1096"/>
    <mergeCell ref="M1096:N1096"/>
    <mergeCell ref="F1097:H1097"/>
    <mergeCell ref="I1097:J1097"/>
    <mergeCell ref="K1097:L1097"/>
    <mergeCell ref="M1097:N1097"/>
    <mergeCell ref="F1098:H1098"/>
    <mergeCell ref="I1098:J1098"/>
    <mergeCell ref="F1217:N1217"/>
    <mergeCell ref="F1219:N1219"/>
    <mergeCell ref="F1223:J1223"/>
    <mergeCell ref="K1223:N1223"/>
    <mergeCell ref="E1225:L1225"/>
    <mergeCell ref="M1225:N1225"/>
    <mergeCell ref="K1157:N1157"/>
    <mergeCell ref="K1137:N1137"/>
    <mergeCell ref="E1137:J1137"/>
    <mergeCell ref="E1139:J1139"/>
    <mergeCell ref="K1139:N1139"/>
    <mergeCell ref="E1142:N1142"/>
    <mergeCell ref="E1144:N1144"/>
    <mergeCell ref="I1145:J1145"/>
    <mergeCell ref="K1145:L1145"/>
    <mergeCell ref="M1145:N1145"/>
    <mergeCell ref="F1146:H1146"/>
    <mergeCell ref="I1146:J1146"/>
    <mergeCell ref="K1146:L1146"/>
    <mergeCell ref="M1146:N1146"/>
    <mergeCell ref="F1148:H1148"/>
    <mergeCell ref="I1148:N1148"/>
    <mergeCell ref="F1150:H1150"/>
    <mergeCell ref="I1150:N1150"/>
    <mergeCell ref="F1151:N1151"/>
    <mergeCell ref="F1152:N1152"/>
    <mergeCell ref="F1153:N1153"/>
    <mergeCell ref="F1154:N1154"/>
    <mergeCell ref="F1155:N1155"/>
    <mergeCell ref="F1157:J1157"/>
    <mergeCell ref="F1195:N1195"/>
    <mergeCell ref="F1203:N1203"/>
    <mergeCell ref="F1204:N1204"/>
    <mergeCell ref="F1205:N1205"/>
    <mergeCell ref="F1207:J1207"/>
    <mergeCell ref="K1207:N1207"/>
    <mergeCell ref="E1209:L1209"/>
    <mergeCell ref="M1209:N1209"/>
    <mergeCell ref="I1211:J1211"/>
    <mergeCell ref="K1211:L1211"/>
    <mergeCell ref="M1211:N1211"/>
    <mergeCell ref="F1212:H1212"/>
    <mergeCell ref="I1212:J1212"/>
    <mergeCell ref="K1212:L1212"/>
    <mergeCell ref="M1212:N1212"/>
    <mergeCell ref="F1215:H1215"/>
    <mergeCell ref="I1215:J1215"/>
    <mergeCell ref="K1215:L1215"/>
    <mergeCell ref="M1215:N1215"/>
    <mergeCell ref="F1266:N1266"/>
    <mergeCell ref="E1274:H1274"/>
    <mergeCell ref="K1274:N1274"/>
    <mergeCell ref="F1276:N1276"/>
    <mergeCell ref="F1246:J1246"/>
    <mergeCell ref="K1246:N1246"/>
    <mergeCell ref="F1260:H1260"/>
    <mergeCell ref="I1260:J1260"/>
    <mergeCell ref="K1260:L1260"/>
    <mergeCell ref="M1260:N1260"/>
    <mergeCell ref="F1261:H1261"/>
    <mergeCell ref="I1261:J1261"/>
    <mergeCell ref="K1261:L1261"/>
    <mergeCell ref="M1261:N1261"/>
    <mergeCell ref="F1263:H1263"/>
    <mergeCell ref="I1263:J1263"/>
    <mergeCell ref="K1263:L1263"/>
    <mergeCell ref="M1263:N1263"/>
    <mergeCell ref="F1264:H1264"/>
    <mergeCell ref="I1264:J1264"/>
    <mergeCell ref="K1264:L1264"/>
    <mergeCell ref="M1264:N1264"/>
    <mergeCell ref="F1268:N1268"/>
    <mergeCell ref="F1269:N1269"/>
    <mergeCell ref="F1270:N1270"/>
    <mergeCell ref="F1272:J1272"/>
    <mergeCell ref="K1272:N1272"/>
    <mergeCell ref="F1307:H1307"/>
    <mergeCell ref="I1307:J1307"/>
    <mergeCell ref="K1307:L1307"/>
    <mergeCell ref="M1307:N1307"/>
    <mergeCell ref="F1308:H1308"/>
    <mergeCell ref="I1308:J1308"/>
    <mergeCell ref="K1308:L1308"/>
    <mergeCell ref="M1308:N1308"/>
    <mergeCell ref="F1281:N1281"/>
    <mergeCell ref="F1283:N1283"/>
    <mergeCell ref="F1291:N1291"/>
    <mergeCell ref="F1277:N1277"/>
    <mergeCell ref="E1279:N1279"/>
    <mergeCell ref="F1282:N1282"/>
    <mergeCell ref="F1285:J1285"/>
    <mergeCell ref="K1285:N1285"/>
    <mergeCell ref="E1287:L1287"/>
    <mergeCell ref="M1287:N1287"/>
    <mergeCell ref="F1289:N1289"/>
    <mergeCell ref="K1303:L1303"/>
    <mergeCell ref="M1303:N1303"/>
    <mergeCell ref="F1304:H1304"/>
    <mergeCell ref="I1304:J1304"/>
    <mergeCell ref="K1304:L1304"/>
    <mergeCell ref="M1304:N1304"/>
    <mergeCell ref="F1305:H1305"/>
    <mergeCell ref="I1305:J1305"/>
    <mergeCell ref="K1305:L1305"/>
    <mergeCell ref="M1305:N1305"/>
    <mergeCell ref="F1306:H1306"/>
    <mergeCell ref="I1306:J1306"/>
    <mergeCell ref="K1306:L1306"/>
    <mergeCell ref="F1356:N1356"/>
    <mergeCell ref="F1357:N1357"/>
    <mergeCell ref="F1358:N1358"/>
    <mergeCell ref="F1359:N1359"/>
    <mergeCell ref="F1360:N1360"/>
    <mergeCell ref="F1362:J1362"/>
    <mergeCell ref="K1362:N1362"/>
    <mergeCell ref="E1364:H1364"/>
    <mergeCell ref="K1364:N1364"/>
    <mergeCell ref="F1366:N1366"/>
    <mergeCell ref="F1328:N1328"/>
    <mergeCell ref="F1329:N1329"/>
    <mergeCell ref="D1333:H1333"/>
    <mergeCell ref="I1333:N1333"/>
    <mergeCell ref="E1334:N1334"/>
    <mergeCell ref="E1336:N1336"/>
    <mergeCell ref="E1338:N1338"/>
    <mergeCell ref="E1339:N1339"/>
    <mergeCell ref="E1347:N1347"/>
    <mergeCell ref="I1350:J1350"/>
    <mergeCell ref="K1350:L1350"/>
    <mergeCell ref="M1350:N1350"/>
    <mergeCell ref="F1351:H1351"/>
    <mergeCell ref="I1351:J1351"/>
    <mergeCell ref="K1351:L1351"/>
    <mergeCell ref="M1351:N1351"/>
    <mergeCell ref="F1353:H1353"/>
    <mergeCell ref="I1353:N1353"/>
    <mergeCell ref="F1355:H1355"/>
    <mergeCell ref="I1355:N1355"/>
    <mergeCell ref="E1349:N1349"/>
    <mergeCell ref="M1394:N1394"/>
    <mergeCell ref="F1396:N1396"/>
    <mergeCell ref="F1383:N1383"/>
    <mergeCell ref="F1388:N1388"/>
    <mergeCell ref="F1381:N1381"/>
    <mergeCell ref="F1382:N1382"/>
    <mergeCell ref="F1385:J1385"/>
    <mergeCell ref="K1385:N1385"/>
    <mergeCell ref="E1387:H1387"/>
    <mergeCell ref="K1387:N1387"/>
    <mergeCell ref="F1390:N1390"/>
    <mergeCell ref="F1391:N1391"/>
    <mergeCell ref="E1394:L1394"/>
    <mergeCell ref="F1367:N1367"/>
    <mergeCell ref="E1369:N1369"/>
    <mergeCell ref="E1370:N1370"/>
    <mergeCell ref="F1371:N1371"/>
    <mergeCell ref="E1374:N1374"/>
    <mergeCell ref="E1375:N1375"/>
    <mergeCell ref="I1376:J1376"/>
    <mergeCell ref="K1376:L1376"/>
    <mergeCell ref="M1376:N1376"/>
    <mergeCell ref="F1377:H1377"/>
    <mergeCell ref="I1377:J1377"/>
    <mergeCell ref="K1377:L1377"/>
    <mergeCell ref="M1377:N1377"/>
    <mergeCell ref="F1379:N1379"/>
    <mergeCell ref="F1415:N1415"/>
    <mergeCell ref="F1398:N1398"/>
    <mergeCell ref="F1399:N1399"/>
    <mergeCell ref="F1400:N1400"/>
    <mergeCell ref="D1403:N1403"/>
    <mergeCell ref="E1405:N1405"/>
    <mergeCell ref="E1406:N1406"/>
    <mergeCell ref="E1407:N1407"/>
    <mergeCell ref="F1408:N1408"/>
    <mergeCell ref="F1409:N1409"/>
    <mergeCell ref="F1410:N1410"/>
    <mergeCell ref="F1412:J1412"/>
    <mergeCell ref="K1412:N1412"/>
    <mergeCell ref="E1414:L1414"/>
    <mergeCell ref="M1414:N1414"/>
    <mergeCell ref="I1416:J1416"/>
    <mergeCell ref="K1416:L1416"/>
    <mergeCell ref="M1416:N1416"/>
    <mergeCell ref="I1442:J1442"/>
    <mergeCell ref="K1442:L1442"/>
    <mergeCell ref="M1442:N1442"/>
    <mergeCell ref="F1445:N1445"/>
    <mergeCell ref="F1447:N1447"/>
    <mergeCell ref="F1449:N1449"/>
    <mergeCell ref="F1451:J1451"/>
    <mergeCell ref="K1451:N1451"/>
    <mergeCell ref="E1453:H1453"/>
    <mergeCell ref="K1453:N1453"/>
    <mergeCell ref="F1455:N1455"/>
    <mergeCell ref="F1456:N1456"/>
    <mergeCell ref="F1424:N1424"/>
    <mergeCell ref="F1425:N1425"/>
    <mergeCell ref="F1426:N1426"/>
    <mergeCell ref="F1428:J1428"/>
    <mergeCell ref="K1428:N1428"/>
    <mergeCell ref="E1430:L1430"/>
    <mergeCell ref="M1430:N1430"/>
    <mergeCell ref="E1431:N1431"/>
    <mergeCell ref="F1432:N1432"/>
    <mergeCell ref="F1434:J1434"/>
    <mergeCell ref="K1434:N1434"/>
    <mergeCell ref="E1547:J1547"/>
    <mergeCell ref="K1547:N1547"/>
    <mergeCell ref="F1474:N1474"/>
    <mergeCell ref="F1475:N1475"/>
    <mergeCell ref="F1477:J1477"/>
    <mergeCell ref="K1477:N1477"/>
    <mergeCell ref="E1479:H1479"/>
    <mergeCell ref="K1479:N1479"/>
    <mergeCell ref="E1463:N1463"/>
    <mergeCell ref="I1464:J1464"/>
    <mergeCell ref="K1464:L1464"/>
    <mergeCell ref="M1464:N1464"/>
    <mergeCell ref="F1465:H1465"/>
    <mergeCell ref="I1465:J1465"/>
    <mergeCell ref="K1465:L1465"/>
    <mergeCell ref="M1465:N1465"/>
    <mergeCell ref="F1448:N1448"/>
    <mergeCell ref="E1459:N1459"/>
    <mergeCell ref="E1460:L1460"/>
    <mergeCell ref="M1460:N1460"/>
    <mergeCell ref="J1461:N1461"/>
    <mergeCell ref="F1466:H1466"/>
    <mergeCell ref="I1466:J1466"/>
    <mergeCell ref="K1466:L1466"/>
    <mergeCell ref="M1466:N1466"/>
    <mergeCell ref="F1467:H1467"/>
    <mergeCell ref="I1467:J1467"/>
    <mergeCell ref="K1467:L1467"/>
    <mergeCell ref="M1467:N1467"/>
    <mergeCell ref="F1468:H1468"/>
    <mergeCell ref="I1468:J1468"/>
    <mergeCell ref="K1468:L1468"/>
    <mergeCell ref="E1611:N1611"/>
    <mergeCell ref="E1612:N1612"/>
    <mergeCell ref="K1556:L1556"/>
    <mergeCell ref="F1496:N1496"/>
    <mergeCell ref="M1506:N1506"/>
    <mergeCell ref="F1497:N1497"/>
    <mergeCell ref="F1498:N1498"/>
    <mergeCell ref="E1501:N1501"/>
    <mergeCell ref="E1502:L1502"/>
    <mergeCell ref="M1502:N1502"/>
    <mergeCell ref="J1503:N1503"/>
    <mergeCell ref="E1505:N1505"/>
    <mergeCell ref="I1506:J1506"/>
    <mergeCell ref="K1506:L1506"/>
    <mergeCell ref="F1507:H1507"/>
    <mergeCell ref="I1507:J1507"/>
    <mergeCell ref="K1507:L1507"/>
    <mergeCell ref="M1507:N1507"/>
    <mergeCell ref="F1508:H1508"/>
    <mergeCell ref="F1513:H1513"/>
    <mergeCell ref="I1513:J1513"/>
    <mergeCell ref="K1513:L1513"/>
    <mergeCell ref="M1513:N1513"/>
    <mergeCell ref="F1533:N1533"/>
    <mergeCell ref="F1534:N1534"/>
    <mergeCell ref="D1538:H1538"/>
    <mergeCell ref="I1538:N1538"/>
    <mergeCell ref="E1539:N1539"/>
    <mergeCell ref="E1541:N1541"/>
    <mergeCell ref="E1543:N1543"/>
    <mergeCell ref="E1544:N1544"/>
    <mergeCell ref="E1545:N1545"/>
    <mergeCell ref="F1623:H1623"/>
    <mergeCell ref="I1623:J1623"/>
    <mergeCell ref="E1549:J1549"/>
    <mergeCell ref="K1549:N1549"/>
    <mergeCell ref="E1552:N1552"/>
    <mergeCell ref="E1554:N1554"/>
    <mergeCell ref="I1555:J1555"/>
    <mergeCell ref="K1555:L1555"/>
    <mergeCell ref="M1555:N1555"/>
    <mergeCell ref="M1623:N1623"/>
    <mergeCell ref="F1624:H1624"/>
    <mergeCell ref="I1624:J1624"/>
    <mergeCell ref="K1624:L1624"/>
    <mergeCell ref="M1624:N1624"/>
    <mergeCell ref="F1625:H1625"/>
    <mergeCell ref="I1625:J1625"/>
    <mergeCell ref="K1625:L1625"/>
    <mergeCell ref="F1571:N1571"/>
    <mergeCell ref="F1572:N1572"/>
    <mergeCell ref="E1574:N1574"/>
    <mergeCell ref="E1575:N1575"/>
    <mergeCell ref="F1576:N1576"/>
    <mergeCell ref="E1579:N1579"/>
    <mergeCell ref="E1580:N1580"/>
    <mergeCell ref="I1581:J1581"/>
    <mergeCell ref="K1581:L1581"/>
    <mergeCell ref="M1581:N1581"/>
    <mergeCell ref="F1582:H1582"/>
    <mergeCell ref="I1582:J1582"/>
    <mergeCell ref="K1582:L1582"/>
    <mergeCell ref="M1582:N1582"/>
    <mergeCell ref="E1610:N1610"/>
    <mergeCell ref="F1670:H1670"/>
    <mergeCell ref="I1670:J1670"/>
    <mergeCell ref="M1625:N1625"/>
    <mergeCell ref="M1670:N1670"/>
    <mergeCell ref="F1671:H1671"/>
    <mergeCell ref="I1671:J1671"/>
    <mergeCell ref="K1671:L1671"/>
    <mergeCell ref="M1671:N1671"/>
    <mergeCell ref="F1672:H1672"/>
    <mergeCell ref="I1672:J1672"/>
    <mergeCell ref="K1672:L1672"/>
    <mergeCell ref="E1636:N1636"/>
    <mergeCell ref="F1637:N1637"/>
    <mergeCell ref="K1647:L1647"/>
    <mergeCell ref="M1647:N1647"/>
    <mergeCell ref="F1620:N1620"/>
    <mergeCell ref="F1603:N1603"/>
    <mergeCell ref="F1604:N1604"/>
    <mergeCell ref="F1613:N1613"/>
    <mergeCell ref="F1614:N1614"/>
    <mergeCell ref="F1615:N1615"/>
    <mergeCell ref="F1617:J1617"/>
    <mergeCell ref="K1617:N1617"/>
    <mergeCell ref="E1619:L1619"/>
    <mergeCell ref="M1619:N1619"/>
    <mergeCell ref="I1621:J1621"/>
    <mergeCell ref="K1621:L1621"/>
    <mergeCell ref="M1621:N1621"/>
    <mergeCell ref="F1622:H1622"/>
    <mergeCell ref="I1622:J1622"/>
    <mergeCell ref="K1622:L1622"/>
    <mergeCell ref="M1622:N1622"/>
    <mergeCell ref="I1712:J1712"/>
    <mergeCell ref="K1712:L1712"/>
    <mergeCell ref="K1623:L1623"/>
    <mergeCell ref="F1680:N1680"/>
    <mergeCell ref="F1682:J1682"/>
    <mergeCell ref="K1682:N1682"/>
    <mergeCell ref="E1684:H1684"/>
    <mergeCell ref="K1684:N1684"/>
    <mergeCell ref="F1693:N1693"/>
    <mergeCell ref="F1695:J1695"/>
    <mergeCell ref="K1695:N1695"/>
    <mergeCell ref="F1674:H1674"/>
    <mergeCell ref="I1674:J1674"/>
    <mergeCell ref="K1674:L1674"/>
    <mergeCell ref="M1674:N1674"/>
    <mergeCell ref="F1676:N1676"/>
    <mergeCell ref="F1639:J1639"/>
    <mergeCell ref="K1639:N1639"/>
    <mergeCell ref="E1642:N1642"/>
    <mergeCell ref="E1643:N1643"/>
    <mergeCell ref="E1644:N1644"/>
    <mergeCell ref="I1645:J1645"/>
    <mergeCell ref="K1645:L1645"/>
    <mergeCell ref="M1645:N1645"/>
    <mergeCell ref="F1646:H1646"/>
    <mergeCell ref="I1646:J1646"/>
    <mergeCell ref="K1646:L1646"/>
    <mergeCell ref="M1646:N1646"/>
    <mergeCell ref="F1647:H1647"/>
    <mergeCell ref="I1647:J1647"/>
    <mergeCell ref="K1669:L1669"/>
    <mergeCell ref="M1669:N1669"/>
    <mergeCell ref="E1754:J1754"/>
    <mergeCell ref="K1754:N1754"/>
    <mergeCell ref="K1670:L1670"/>
    <mergeCell ref="I1760:J1760"/>
    <mergeCell ref="K1760:L1760"/>
    <mergeCell ref="M1760:N1760"/>
    <mergeCell ref="F1761:H1761"/>
    <mergeCell ref="I1761:J1761"/>
    <mergeCell ref="K1761:L1761"/>
    <mergeCell ref="M1761:N1761"/>
    <mergeCell ref="F1763:H1763"/>
    <mergeCell ref="F1720:H1720"/>
    <mergeCell ref="I1720:J1720"/>
    <mergeCell ref="K1720:L1720"/>
    <mergeCell ref="F1721:H1721"/>
    <mergeCell ref="M1672:N1672"/>
    <mergeCell ref="F1673:H1673"/>
    <mergeCell ref="I1673:J1673"/>
    <mergeCell ref="K1673:L1673"/>
    <mergeCell ref="M1673:N1673"/>
    <mergeCell ref="F1701:N1701"/>
    <mergeCell ref="F1702:N1702"/>
    <mergeCell ref="F1703:N1703"/>
    <mergeCell ref="E1706:N1706"/>
    <mergeCell ref="E1707:L1707"/>
    <mergeCell ref="M1707:N1707"/>
    <mergeCell ref="J1708:N1708"/>
    <mergeCell ref="E1710:N1710"/>
    <mergeCell ref="I1711:J1711"/>
    <mergeCell ref="K1711:L1711"/>
    <mergeCell ref="M1711:N1711"/>
    <mergeCell ref="F1712:H1712"/>
    <mergeCell ref="F1853:H1853"/>
    <mergeCell ref="I1853:J1853"/>
    <mergeCell ref="M1712:N1712"/>
    <mergeCell ref="F1777:N1777"/>
    <mergeCell ref="E1779:N1779"/>
    <mergeCell ref="E1780:N1780"/>
    <mergeCell ref="E1784:N1784"/>
    <mergeCell ref="E1785:N1785"/>
    <mergeCell ref="I1786:J1786"/>
    <mergeCell ref="K1786:L1786"/>
    <mergeCell ref="M1786:N1786"/>
    <mergeCell ref="F1787:H1787"/>
    <mergeCell ref="I1787:J1787"/>
    <mergeCell ref="K1787:L1787"/>
    <mergeCell ref="M1787:N1787"/>
    <mergeCell ref="F1713:H1713"/>
    <mergeCell ref="I1713:J1713"/>
    <mergeCell ref="F1765:H1765"/>
    <mergeCell ref="I1765:N1765"/>
    <mergeCell ref="F1766:N1766"/>
    <mergeCell ref="F1767:N1767"/>
    <mergeCell ref="F1768:N1768"/>
    <mergeCell ref="F1769:N1769"/>
    <mergeCell ref="F1770:N1770"/>
    <mergeCell ref="F1772:J1772"/>
    <mergeCell ref="K1772:N1772"/>
    <mergeCell ref="E1774:H1774"/>
    <mergeCell ref="K1774:N1774"/>
    <mergeCell ref="E1749:N1749"/>
    <mergeCell ref="E1750:N1750"/>
    <mergeCell ref="E1752:J1752"/>
    <mergeCell ref="K1752:N1752"/>
    <mergeCell ref="M1840:N1840"/>
    <mergeCell ref="F1832:N1832"/>
    <mergeCell ref="F1834:N1834"/>
    <mergeCell ref="F1835:N1835"/>
    <mergeCell ref="F1836:N1836"/>
    <mergeCell ref="F1838:J1838"/>
    <mergeCell ref="K1838:N1838"/>
    <mergeCell ref="E1840:L1840"/>
    <mergeCell ref="E1841:N1841"/>
    <mergeCell ref="F1842:N1842"/>
    <mergeCell ref="I1763:N1763"/>
    <mergeCell ref="F1829:H1829"/>
    <mergeCell ref="I1829:J1829"/>
    <mergeCell ref="K1829:L1829"/>
    <mergeCell ref="M1829:N1829"/>
    <mergeCell ref="F1830:H1830"/>
    <mergeCell ref="I1830:J1830"/>
    <mergeCell ref="K1830:L1830"/>
    <mergeCell ref="M1830:N1830"/>
    <mergeCell ref="F1806:N1806"/>
    <mergeCell ref="F1808:N1808"/>
    <mergeCell ref="E1759:N1759"/>
    <mergeCell ref="K1853:L1853"/>
    <mergeCell ref="M1853:N1853"/>
    <mergeCell ref="F1855:N1855"/>
    <mergeCell ref="F1857:N1857"/>
    <mergeCell ref="F1858:N1858"/>
    <mergeCell ref="F1859:N1859"/>
    <mergeCell ref="F1861:J1861"/>
    <mergeCell ref="K1861:N1861"/>
    <mergeCell ref="K1931:L1931"/>
    <mergeCell ref="M1931:N1931"/>
    <mergeCell ref="I1928:J1928"/>
    <mergeCell ref="K1928:L1928"/>
    <mergeCell ref="M1928:N1928"/>
    <mergeCell ref="F1929:H1929"/>
    <mergeCell ref="I1929:J1929"/>
    <mergeCell ref="K1929:L1929"/>
    <mergeCell ref="M1929:N1929"/>
    <mergeCell ref="F1930:H1930"/>
    <mergeCell ref="I1930:J1930"/>
    <mergeCell ref="K1930:L1930"/>
    <mergeCell ref="M1930:N1930"/>
    <mergeCell ref="F1928:H1928"/>
    <mergeCell ref="F1809:N1809"/>
    <mergeCell ref="F1810:N1810"/>
    <mergeCell ref="D1813:N1813"/>
    <mergeCell ref="E1815:N1815"/>
    <mergeCell ref="E1816:N1816"/>
    <mergeCell ref="E1817:N1817"/>
    <mergeCell ref="F1818:N1818"/>
    <mergeCell ref="F1819:N1819"/>
    <mergeCell ref="F1822:J1822"/>
    <mergeCell ref="F1933:N1933"/>
    <mergeCell ref="M1924:N1924"/>
    <mergeCell ref="F1904:N1904"/>
    <mergeCell ref="F1908:N1908"/>
    <mergeCell ref="F1906:N1906"/>
    <mergeCell ref="F1907:N1907"/>
    <mergeCell ref="E1911:N1911"/>
    <mergeCell ref="E1912:L1912"/>
    <mergeCell ref="M1912:N1912"/>
    <mergeCell ref="J1913:N1913"/>
    <mergeCell ref="E1915:N1915"/>
    <mergeCell ref="I1916:J1916"/>
    <mergeCell ref="K1916:L1916"/>
    <mergeCell ref="M1916:N1916"/>
    <mergeCell ref="F1917:H1917"/>
    <mergeCell ref="I1917:J1917"/>
    <mergeCell ref="K1917:L1917"/>
    <mergeCell ref="M1917:N1917"/>
    <mergeCell ref="F1920:H1920"/>
    <mergeCell ref="I1920:J1920"/>
    <mergeCell ref="K1920:L1920"/>
    <mergeCell ref="M1920:N1920"/>
    <mergeCell ref="F1921:H1921"/>
    <mergeCell ref="I1921:J1921"/>
    <mergeCell ref="K1921:L1921"/>
    <mergeCell ref="M1921:N1921"/>
    <mergeCell ref="F1925:H1925"/>
    <mergeCell ref="I1925:J1925"/>
    <mergeCell ref="K1925:L1925"/>
    <mergeCell ref="M1925:N1925"/>
    <mergeCell ref="F1926:H1926"/>
    <mergeCell ref="I1926:J1926"/>
    <mergeCell ref="F1986:N1986"/>
    <mergeCell ref="E1984:N1984"/>
    <mergeCell ref="E1985:N1985"/>
    <mergeCell ref="E1989:N1989"/>
    <mergeCell ref="E1990:N1990"/>
    <mergeCell ref="I1991:J1991"/>
    <mergeCell ref="K1991:L1991"/>
    <mergeCell ref="M1991:N1991"/>
    <mergeCell ref="E1953:N1953"/>
    <mergeCell ref="E1954:N1954"/>
    <mergeCell ref="E1955:N1955"/>
    <mergeCell ref="E1957:J1957"/>
    <mergeCell ref="K1957:N1957"/>
    <mergeCell ref="E1959:J1959"/>
    <mergeCell ref="K1959:N1959"/>
    <mergeCell ref="E1962:N1962"/>
    <mergeCell ref="E1964:N1964"/>
    <mergeCell ref="I1965:J1965"/>
    <mergeCell ref="K1965:L1965"/>
    <mergeCell ref="M1965:N1965"/>
    <mergeCell ref="F1966:H1966"/>
    <mergeCell ref="I1966:J1966"/>
    <mergeCell ref="E1979:H1979"/>
    <mergeCell ref="K1979:N1979"/>
    <mergeCell ref="F1981:N1981"/>
    <mergeCell ref="F1982:N1982"/>
    <mergeCell ref="F1974:N1974"/>
    <mergeCell ref="F1975:N1975"/>
    <mergeCell ref="F1977:J1977"/>
    <mergeCell ref="K1977:N1977"/>
    <mergeCell ref="F2014:N2014"/>
    <mergeCell ref="F2015:N2015"/>
    <mergeCell ref="D2018:N2018"/>
    <mergeCell ref="E2020:N2020"/>
    <mergeCell ref="E2021:N2021"/>
    <mergeCell ref="E2022:N2022"/>
    <mergeCell ref="F2023:N2023"/>
    <mergeCell ref="F2025:N2025"/>
    <mergeCell ref="F2027:J2027"/>
    <mergeCell ref="K2027:N2027"/>
    <mergeCell ref="E2029:L2029"/>
    <mergeCell ref="M2029:N2029"/>
    <mergeCell ref="F2030:N2030"/>
    <mergeCell ref="I2031:J2031"/>
    <mergeCell ref="K2031:L2031"/>
    <mergeCell ref="M2031:N2031"/>
    <mergeCell ref="F2032:H2032"/>
    <mergeCell ref="I2032:J2032"/>
    <mergeCell ref="K2032:L2032"/>
    <mergeCell ref="M2032:N2032"/>
    <mergeCell ref="F2024:N2024"/>
    <mergeCell ref="J2076:N2076"/>
    <mergeCell ref="M2058:N2058"/>
    <mergeCell ref="F2060:N2060"/>
    <mergeCell ref="F2047:N2047"/>
    <mergeCell ref="F2049:J2049"/>
    <mergeCell ref="K2049:N2049"/>
    <mergeCell ref="E2052:N2052"/>
    <mergeCell ref="E2053:N2053"/>
    <mergeCell ref="E2054:N2054"/>
    <mergeCell ref="I2055:J2055"/>
    <mergeCell ref="K2055:L2055"/>
    <mergeCell ref="M2055:N2055"/>
    <mergeCell ref="F2056:H2056"/>
    <mergeCell ref="I2056:J2056"/>
    <mergeCell ref="K2056:L2056"/>
    <mergeCell ref="M2056:N2056"/>
    <mergeCell ref="F2057:H2057"/>
    <mergeCell ref="F2062:N2062"/>
    <mergeCell ref="F2063:N2063"/>
    <mergeCell ref="F2064:N2064"/>
    <mergeCell ref="F2066:J2066"/>
    <mergeCell ref="K2066:N2066"/>
    <mergeCell ref="E2068:H2068"/>
    <mergeCell ref="K2068:N2068"/>
    <mergeCell ref="F2070:N2070"/>
    <mergeCell ref="E2074:N2074"/>
    <mergeCell ref="E2075:L2075"/>
    <mergeCell ref="M2075:N2075"/>
    <mergeCell ref="F2071:N2071"/>
    <mergeCell ref="E2094:H2094"/>
    <mergeCell ref="K2094:N2094"/>
    <mergeCell ref="F2096:N2096"/>
    <mergeCell ref="E2099:N2099"/>
    <mergeCell ref="F2102:N2102"/>
    <mergeCell ref="F2103:N2103"/>
    <mergeCell ref="F2105:J2105"/>
    <mergeCell ref="E2107:L2107"/>
    <mergeCell ref="M2107:N2107"/>
    <mergeCell ref="F2084:H2084"/>
    <mergeCell ref="I2084:J2084"/>
    <mergeCell ref="K2084:L2084"/>
    <mergeCell ref="M2084:N2084"/>
    <mergeCell ref="F2086:N2086"/>
    <mergeCell ref="F2088:N2088"/>
    <mergeCell ref="F2089:N2089"/>
    <mergeCell ref="F2090:N2090"/>
    <mergeCell ref="F2092:J2092"/>
    <mergeCell ref="K2092:N2092"/>
    <mergeCell ref="F2112:N2112"/>
    <mergeCell ref="F2113:N2113"/>
    <mergeCell ref="F2109:N2109"/>
    <mergeCell ref="F2111:N2111"/>
    <mergeCell ref="E2116:N2116"/>
    <mergeCell ref="E2117:L2117"/>
    <mergeCell ref="M2117:N2117"/>
    <mergeCell ref="J2118:N2118"/>
    <mergeCell ref="E2120:N2120"/>
    <mergeCell ref="I2121:J2121"/>
    <mergeCell ref="K2121:L2121"/>
    <mergeCell ref="M2121:N2121"/>
    <mergeCell ref="F2122:H2122"/>
    <mergeCell ref="I2122:J2122"/>
    <mergeCell ref="K2122:L2122"/>
    <mergeCell ref="M2122:N2122"/>
    <mergeCell ref="F2097:N2097"/>
    <mergeCell ref="F2101:N2101"/>
    <mergeCell ref="K2105:N2105"/>
    <mergeCell ref="F178:N178"/>
    <mergeCell ref="D308:H308"/>
    <mergeCell ref="I308:N308"/>
    <mergeCell ref="E309:N309"/>
    <mergeCell ref="E311:N311"/>
    <mergeCell ref="E313:N313"/>
    <mergeCell ref="E314:N314"/>
    <mergeCell ref="E315:N315"/>
    <mergeCell ref="E317:J317"/>
    <mergeCell ref="K317:N317"/>
    <mergeCell ref="E319:J319"/>
    <mergeCell ref="K319:N319"/>
    <mergeCell ref="E41:N41"/>
    <mergeCell ref="E242:N242"/>
    <mergeCell ref="F2149:N2149"/>
    <mergeCell ref="F2144:J2144"/>
    <mergeCell ref="K2144:N2144"/>
    <mergeCell ref="E2146:H2146"/>
    <mergeCell ref="K2146:N2146"/>
    <mergeCell ref="F2148:N2148"/>
    <mergeCell ref="F2140:N2140"/>
    <mergeCell ref="F2141:N2141"/>
    <mergeCell ref="F2142:N2142"/>
    <mergeCell ref="F2135:H2135"/>
    <mergeCell ref="I2135:J2135"/>
    <mergeCell ref="K2135:L2135"/>
    <mergeCell ref="M2135:N2135"/>
    <mergeCell ref="F2136:H2136"/>
    <mergeCell ref="I2136:J2136"/>
    <mergeCell ref="K2136:L2136"/>
    <mergeCell ref="M2136:N2136"/>
    <mergeCell ref="I2132:J2132"/>
    <mergeCell ref="I325:J325"/>
    <mergeCell ref="K325:L325"/>
    <mergeCell ref="M325:N325"/>
    <mergeCell ref="F326:H326"/>
    <mergeCell ref="I326:J326"/>
    <mergeCell ref="K326:L326"/>
    <mergeCell ref="M326:N326"/>
    <mergeCell ref="F328:H328"/>
    <mergeCell ref="I328:N328"/>
    <mergeCell ref="F354:N354"/>
    <mergeCell ref="F356:N356"/>
    <mergeCell ref="F357:N357"/>
    <mergeCell ref="F358:N358"/>
    <mergeCell ref="F360:J360"/>
    <mergeCell ref="K360:N360"/>
    <mergeCell ref="E362:H362"/>
    <mergeCell ref="K362:N362"/>
    <mergeCell ref="F363:N363"/>
    <mergeCell ref="F365:N365"/>
    <mergeCell ref="F366:N366"/>
    <mergeCell ref="E369:L369"/>
    <mergeCell ref="M369:N369"/>
    <mergeCell ref="F341:N341"/>
    <mergeCell ref="F342:N342"/>
    <mergeCell ref="E344:N344"/>
    <mergeCell ref="E345:N345"/>
    <mergeCell ref="F346:N346"/>
    <mergeCell ref="E349:N349"/>
    <mergeCell ref="E350:N350"/>
    <mergeCell ref="I351:J351"/>
    <mergeCell ref="K351:L351"/>
    <mergeCell ref="M351:N351"/>
    <mergeCell ref="F352:H352"/>
    <mergeCell ref="I352:J352"/>
    <mergeCell ref="K352:L352"/>
    <mergeCell ref="M352:N352"/>
    <mergeCell ref="F387:J387"/>
    <mergeCell ref="K387:N387"/>
    <mergeCell ref="E389:L389"/>
    <mergeCell ref="M389:N389"/>
    <mergeCell ref="F390:N390"/>
    <mergeCell ref="I391:J391"/>
    <mergeCell ref="K391:L391"/>
    <mergeCell ref="M391:N391"/>
    <mergeCell ref="F392:H392"/>
    <mergeCell ref="I392:J392"/>
    <mergeCell ref="K392:L392"/>
    <mergeCell ref="M392:N392"/>
    <mergeCell ref="F393:H393"/>
    <mergeCell ref="I393:J393"/>
    <mergeCell ref="K393:L393"/>
    <mergeCell ref="M393:N393"/>
    <mergeCell ref="F371:N371"/>
    <mergeCell ref="F373:N373"/>
    <mergeCell ref="F374:N374"/>
    <mergeCell ref="F375:N375"/>
    <mergeCell ref="D378:N378"/>
    <mergeCell ref="E380:N380"/>
    <mergeCell ref="E381:N381"/>
    <mergeCell ref="E382:N382"/>
    <mergeCell ref="F383:N383"/>
    <mergeCell ref="F384:N384"/>
    <mergeCell ref="F385:N385"/>
    <mergeCell ref="E406:N406"/>
    <mergeCell ref="F407:N407"/>
    <mergeCell ref="F409:J409"/>
    <mergeCell ref="K409:N409"/>
    <mergeCell ref="E412:N412"/>
    <mergeCell ref="E413:N413"/>
    <mergeCell ref="E414:N414"/>
    <mergeCell ref="I415:J415"/>
    <mergeCell ref="K415:L415"/>
    <mergeCell ref="M415:N415"/>
    <mergeCell ref="F394:H394"/>
    <mergeCell ref="I394:J394"/>
    <mergeCell ref="K394:L394"/>
    <mergeCell ref="M394:N394"/>
    <mergeCell ref="F395:H395"/>
    <mergeCell ref="I395:J395"/>
    <mergeCell ref="K395:L395"/>
    <mergeCell ref="M395:N395"/>
    <mergeCell ref="F397:N397"/>
    <mergeCell ref="F399:N399"/>
    <mergeCell ref="F400:N400"/>
    <mergeCell ref="F401:N401"/>
    <mergeCell ref="F403:J403"/>
    <mergeCell ref="K403:N403"/>
    <mergeCell ref="E405:L405"/>
    <mergeCell ref="M405:N405"/>
    <mergeCell ref="E428:H428"/>
    <mergeCell ref="K428:N428"/>
    <mergeCell ref="F430:N430"/>
    <mergeCell ref="F431:N431"/>
    <mergeCell ref="E434:N434"/>
    <mergeCell ref="E435:L435"/>
    <mergeCell ref="M435:N435"/>
    <mergeCell ref="J436:N436"/>
    <mergeCell ref="E438:N438"/>
    <mergeCell ref="F416:H416"/>
    <mergeCell ref="I416:J416"/>
    <mergeCell ref="K416:L416"/>
    <mergeCell ref="M416:N416"/>
    <mergeCell ref="F417:H417"/>
    <mergeCell ref="I417:J417"/>
    <mergeCell ref="K417:L417"/>
    <mergeCell ref="M417:N417"/>
    <mergeCell ref="F418:H418"/>
    <mergeCell ref="I418:J418"/>
    <mergeCell ref="K418:L418"/>
    <mergeCell ref="M418:N418"/>
    <mergeCell ref="F420:N420"/>
    <mergeCell ref="F422:N422"/>
    <mergeCell ref="F423:N423"/>
    <mergeCell ref="F424:N424"/>
    <mergeCell ref="F426:J426"/>
    <mergeCell ref="K426:N426"/>
    <mergeCell ref="F443:H443"/>
    <mergeCell ref="I443:J443"/>
    <mergeCell ref="K443:L443"/>
    <mergeCell ref="M443:N443"/>
    <mergeCell ref="F444:H444"/>
    <mergeCell ref="I444:J444"/>
    <mergeCell ref="K444:L444"/>
    <mergeCell ref="M444:N444"/>
    <mergeCell ref="F446:N446"/>
    <mergeCell ref="F448:N448"/>
    <mergeCell ref="F449:N449"/>
    <mergeCell ref="F450:N450"/>
    <mergeCell ref="F452:J452"/>
    <mergeCell ref="K452:N452"/>
    <mergeCell ref="E454:H454"/>
    <mergeCell ref="K454:N454"/>
    <mergeCell ref="I439:J439"/>
    <mergeCell ref="K439:L439"/>
    <mergeCell ref="M439:N439"/>
    <mergeCell ref="F440:H440"/>
    <mergeCell ref="I440:J440"/>
    <mergeCell ref="K440:L440"/>
    <mergeCell ref="M440:N440"/>
    <mergeCell ref="F441:H441"/>
    <mergeCell ref="I441:J441"/>
    <mergeCell ref="K441:L441"/>
    <mergeCell ref="M441:N441"/>
    <mergeCell ref="F442:H442"/>
    <mergeCell ref="I442:J442"/>
    <mergeCell ref="K442:L442"/>
    <mergeCell ref="M442:N442"/>
    <mergeCell ref="F472:N472"/>
    <mergeCell ref="F473:N473"/>
    <mergeCell ref="E476:N476"/>
    <mergeCell ref="E477:L477"/>
    <mergeCell ref="M477:N477"/>
    <mergeCell ref="J478:N478"/>
    <mergeCell ref="E480:N480"/>
    <mergeCell ref="I481:J481"/>
    <mergeCell ref="K481:L481"/>
    <mergeCell ref="M481:N481"/>
    <mergeCell ref="F482:H482"/>
    <mergeCell ref="I482:J482"/>
    <mergeCell ref="K482:L482"/>
    <mergeCell ref="M482:N482"/>
    <mergeCell ref="F456:N456"/>
    <mergeCell ref="F457:N457"/>
    <mergeCell ref="E459:N459"/>
    <mergeCell ref="F461:N461"/>
    <mergeCell ref="F462:N462"/>
    <mergeCell ref="F463:N463"/>
    <mergeCell ref="F465:J465"/>
    <mergeCell ref="K465:N465"/>
    <mergeCell ref="E467:L467"/>
    <mergeCell ref="M467:N467"/>
    <mergeCell ref="F469:N469"/>
    <mergeCell ref="F471:N471"/>
    <mergeCell ref="F483:H483"/>
    <mergeCell ref="I483:J483"/>
    <mergeCell ref="K483:L483"/>
    <mergeCell ref="M483:N483"/>
    <mergeCell ref="F484:H484"/>
    <mergeCell ref="I484:J484"/>
    <mergeCell ref="K484:L484"/>
    <mergeCell ref="M484:N484"/>
    <mergeCell ref="F485:H485"/>
    <mergeCell ref="I485:J485"/>
    <mergeCell ref="K485:L485"/>
    <mergeCell ref="M485:N485"/>
    <mergeCell ref="F486:H486"/>
    <mergeCell ref="I486:J486"/>
    <mergeCell ref="K486:L486"/>
    <mergeCell ref="M486:N486"/>
    <mergeCell ref="F487:H487"/>
    <mergeCell ref="I487:J487"/>
    <mergeCell ref="K487:L487"/>
    <mergeCell ref="M487:N487"/>
    <mergeCell ref="F488:H488"/>
    <mergeCell ref="I488:J488"/>
    <mergeCell ref="K488:L488"/>
    <mergeCell ref="M488:N488"/>
    <mergeCell ref="F489:H489"/>
    <mergeCell ref="I489:J489"/>
    <mergeCell ref="K489:L489"/>
    <mergeCell ref="M489:N489"/>
    <mergeCell ref="F490:H490"/>
    <mergeCell ref="I490:J490"/>
    <mergeCell ref="K490:L490"/>
    <mergeCell ref="M490:N490"/>
    <mergeCell ref="F491:H491"/>
    <mergeCell ref="I491:J491"/>
    <mergeCell ref="K491:L491"/>
    <mergeCell ref="M491:N491"/>
    <mergeCell ref="F492:H492"/>
    <mergeCell ref="I492:J492"/>
    <mergeCell ref="K492:L492"/>
    <mergeCell ref="M492:N492"/>
    <mergeCell ref="F493:H493"/>
    <mergeCell ref="I493:J493"/>
    <mergeCell ref="K493:L493"/>
    <mergeCell ref="M493:N493"/>
    <mergeCell ref="F494:H494"/>
    <mergeCell ref="I494:J494"/>
    <mergeCell ref="K494:L494"/>
    <mergeCell ref="M494:N494"/>
    <mergeCell ref="F495:H495"/>
    <mergeCell ref="I495:J495"/>
    <mergeCell ref="K495:L495"/>
    <mergeCell ref="M495:N495"/>
    <mergeCell ref="F496:H496"/>
    <mergeCell ref="I496:J496"/>
    <mergeCell ref="K496:L496"/>
    <mergeCell ref="M496:N496"/>
    <mergeCell ref="F498:N498"/>
    <mergeCell ref="F500:N500"/>
    <mergeCell ref="F501:N501"/>
    <mergeCell ref="F502:N502"/>
    <mergeCell ref="F504:J504"/>
    <mergeCell ref="K504:N504"/>
    <mergeCell ref="E506:H506"/>
    <mergeCell ref="K506:N506"/>
    <mergeCell ref="F508:N508"/>
    <mergeCell ref="F509:N509"/>
    <mergeCell ref="D513:H513"/>
    <mergeCell ref="I513:N513"/>
    <mergeCell ref="E514:N514"/>
    <mergeCell ref="E516:N516"/>
    <mergeCell ref="E518:N518"/>
    <mergeCell ref="E519:N519"/>
    <mergeCell ref="E520:N520"/>
    <mergeCell ref="E522:J522"/>
    <mergeCell ref="K522:N522"/>
    <mergeCell ref="E524:J524"/>
    <mergeCell ref="K524:N524"/>
    <mergeCell ref="E527:N527"/>
    <mergeCell ref="E529:N529"/>
    <mergeCell ref="I530:J530"/>
    <mergeCell ref="K530:L530"/>
    <mergeCell ref="M530:N530"/>
    <mergeCell ref="F531:H531"/>
    <mergeCell ref="I531:J531"/>
    <mergeCell ref="K531:L531"/>
    <mergeCell ref="M531:N531"/>
    <mergeCell ref="F533:H533"/>
    <mergeCell ref="I533:N533"/>
    <mergeCell ref="F535:H535"/>
    <mergeCell ref="I535:N535"/>
    <mergeCell ref="F536:N536"/>
    <mergeCell ref="F537:N537"/>
    <mergeCell ref="F538:N538"/>
    <mergeCell ref="F539:N539"/>
    <mergeCell ref="F540:N540"/>
    <mergeCell ref="F542:J542"/>
    <mergeCell ref="K542:N542"/>
    <mergeCell ref="E544:H544"/>
    <mergeCell ref="K544:N544"/>
    <mergeCell ref="F546:N546"/>
    <mergeCell ref="F547:N547"/>
    <mergeCell ref="E549:N549"/>
    <mergeCell ref="E550:N550"/>
    <mergeCell ref="F551:N551"/>
    <mergeCell ref="E554:N554"/>
    <mergeCell ref="E555:N555"/>
    <mergeCell ref="I556:J556"/>
    <mergeCell ref="K556:L556"/>
    <mergeCell ref="M556:N556"/>
    <mergeCell ref="F557:H557"/>
    <mergeCell ref="I557:J557"/>
    <mergeCell ref="K557:L557"/>
    <mergeCell ref="M557:N557"/>
    <mergeCell ref="F559:N559"/>
    <mergeCell ref="F561:N561"/>
    <mergeCell ref="F562:N562"/>
    <mergeCell ref="F563:N563"/>
    <mergeCell ref="F565:J565"/>
    <mergeCell ref="E567:H567"/>
    <mergeCell ref="K567:N567"/>
    <mergeCell ref="F570:N570"/>
    <mergeCell ref="F571:N571"/>
    <mergeCell ref="E574:L574"/>
    <mergeCell ref="M574:N574"/>
    <mergeCell ref="F576:N576"/>
    <mergeCell ref="F578:N578"/>
    <mergeCell ref="F579:N579"/>
    <mergeCell ref="D583:N583"/>
    <mergeCell ref="E585:N585"/>
    <mergeCell ref="E586:N586"/>
    <mergeCell ref="E587:N587"/>
    <mergeCell ref="F588:N588"/>
    <mergeCell ref="F589:N589"/>
    <mergeCell ref="F590:N590"/>
    <mergeCell ref="F592:J592"/>
    <mergeCell ref="K592:N592"/>
    <mergeCell ref="E594:L594"/>
    <mergeCell ref="M594:N594"/>
    <mergeCell ref="F595:N595"/>
    <mergeCell ref="I596:J596"/>
    <mergeCell ref="K596:L596"/>
    <mergeCell ref="M596:N596"/>
    <mergeCell ref="F597:H597"/>
    <mergeCell ref="I597:J597"/>
    <mergeCell ref="K597:L597"/>
    <mergeCell ref="M597:N597"/>
    <mergeCell ref="F598:H598"/>
    <mergeCell ref="I598:J598"/>
    <mergeCell ref="K598:L598"/>
    <mergeCell ref="M598:N598"/>
    <mergeCell ref="F599:H599"/>
    <mergeCell ref="I599:J599"/>
    <mergeCell ref="K599:L599"/>
    <mergeCell ref="M599:N599"/>
    <mergeCell ref="F600:H600"/>
    <mergeCell ref="I600:J600"/>
    <mergeCell ref="K600:L600"/>
    <mergeCell ref="M600:N600"/>
    <mergeCell ref="F602:N602"/>
    <mergeCell ref="F604:N604"/>
    <mergeCell ref="F605:N605"/>
    <mergeCell ref="F606:N606"/>
    <mergeCell ref="F608:J608"/>
    <mergeCell ref="K608:N608"/>
    <mergeCell ref="F612:N612"/>
    <mergeCell ref="F614:J614"/>
    <mergeCell ref="K614:N614"/>
    <mergeCell ref="E617:N617"/>
    <mergeCell ref="E618:N618"/>
    <mergeCell ref="E619:N619"/>
    <mergeCell ref="I620:J620"/>
    <mergeCell ref="F621:H621"/>
    <mergeCell ref="I621:J621"/>
    <mergeCell ref="K621:L621"/>
    <mergeCell ref="M621:N621"/>
    <mergeCell ref="F622:H622"/>
    <mergeCell ref="I622:J622"/>
    <mergeCell ref="K622:L622"/>
    <mergeCell ref="M622:N622"/>
    <mergeCell ref="F623:H623"/>
    <mergeCell ref="I623:J623"/>
    <mergeCell ref="K623:L623"/>
    <mergeCell ref="M623:N623"/>
    <mergeCell ref="K620:L620"/>
    <mergeCell ref="M620:N620"/>
    <mergeCell ref="F627:N627"/>
    <mergeCell ref="F628:N628"/>
    <mergeCell ref="F629:N629"/>
    <mergeCell ref="F631:J631"/>
    <mergeCell ref="K631:N631"/>
    <mergeCell ref="E633:H633"/>
    <mergeCell ref="K633:N633"/>
    <mergeCell ref="F635:N635"/>
    <mergeCell ref="F636:N636"/>
    <mergeCell ref="E639:N639"/>
    <mergeCell ref="E640:L640"/>
    <mergeCell ref="J641:N641"/>
    <mergeCell ref="E643:N643"/>
    <mergeCell ref="I644:J644"/>
    <mergeCell ref="K644:L644"/>
    <mergeCell ref="M644:N644"/>
    <mergeCell ref="F645:H645"/>
    <mergeCell ref="I645:J645"/>
    <mergeCell ref="K645:L645"/>
    <mergeCell ref="M645:N645"/>
    <mergeCell ref="F646:H646"/>
    <mergeCell ref="I646:J646"/>
    <mergeCell ref="K646:L646"/>
    <mergeCell ref="M646:N646"/>
    <mergeCell ref="F647:H647"/>
    <mergeCell ref="I647:J647"/>
    <mergeCell ref="K647:L647"/>
    <mergeCell ref="M647:N647"/>
    <mergeCell ref="F648:H648"/>
    <mergeCell ref="I648:J648"/>
    <mergeCell ref="K648:L648"/>
    <mergeCell ref="M648:N648"/>
    <mergeCell ref="F649:H649"/>
    <mergeCell ref="I649:J649"/>
    <mergeCell ref="K649:L649"/>
    <mergeCell ref="M649:N649"/>
    <mergeCell ref="F651:N651"/>
    <mergeCell ref="F655:N655"/>
    <mergeCell ref="F657:J657"/>
    <mergeCell ref="K657:N657"/>
    <mergeCell ref="E659:H659"/>
    <mergeCell ref="K659:N659"/>
    <mergeCell ref="F661:N661"/>
    <mergeCell ref="F662:N662"/>
    <mergeCell ref="E664:N664"/>
    <mergeCell ref="F666:N666"/>
    <mergeCell ref="F667:N667"/>
    <mergeCell ref="F668:N668"/>
    <mergeCell ref="F670:J670"/>
    <mergeCell ref="K670:N670"/>
    <mergeCell ref="E672:L672"/>
    <mergeCell ref="M672:N672"/>
    <mergeCell ref="F674:N674"/>
    <mergeCell ref="F676:N676"/>
    <mergeCell ref="F677:N677"/>
    <mergeCell ref="F678:N678"/>
    <mergeCell ref="E681:N681"/>
    <mergeCell ref="E682:L682"/>
    <mergeCell ref="M682:N682"/>
    <mergeCell ref="J683:N683"/>
    <mergeCell ref="E685:N685"/>
    <mergeCell ref="I686:J686"/>
    <mergeCell ref="K686:L686"/>
    <mergeCell ref="M686:N686"/>
    <mergeCell ref="F687:H687"/>
    <mergeCell ref="I687:J687"/>
    <mergeCell ref="K687:L687"/>
    <mergeCell ref="M687:N687"/>
    <mergeCell ref="F688:H688"/>
    <mergeCell ref="I688:J688"/>
    <mergeCell ref="K688:L688"/>
    <mergeCell ref="M688:N688"/>
    <mergeCell ref="F689:H689"/>
    <mergeCell ref="I689:J689"/>
    <mergeCell ref="K689:L689"/>
    <mergeCell ref="M689:N689"/>
    <mergeCell ref="F690:H690"/>
    <mergeCell ref="I690:J690"/>
    <mergeCell ref="K690:L690"/>
    <mergeCell ref="F691:H691"/>
    <mergeCell ref="I691:J691"/>
    <mergeCell ref="K691:L691"/>
    <mergeCell ref="M691:N691"/>
    <mergeCell ref="F692:H692"/>
    <mergeCell ref="I692:J692"/>
    <mergeCell ref="K692:L692"/>
    <mergeCell ref="M692:N692"/>
    <mergeCell ref="F693:H693"/>
    <mergeCell ref="I693:J693"/>
    <mergeCell ref="K693:L693"/>
    <mergeCell ref="M693:N693"/>
    <mergeCell ref="F694:H694"/>
    <mergeCell ref="I694:J694"/>
    <mergeCell ref="K694:L694"/>
    <mergeCell ref="M694:N694"/>
    <mergeCell ref="F695:H695"/>
    <mergeCell ref="I695:J695"/>
    <mergeCell ref="K695:L695"/>
    <mergeCell ref="M695:N695"/>
    <mergeCell ref="F696:H696"/>
    <mergeCell ref="I696:J696"/>
    <mergeCell ref="K696:L696"/>
    <mergeCell ref="M696:N696"/>
    <mergeCell ref="F697:H697"/>
    <mergeCell ref="I697:J697"/>
    <mergeCell ref="K697:L697"/>
    <mergeCell ref="M697:N697"/>
    <mergeCell ref="F698:H698"/>
    <mergeCell ref="I698:J698"/>
    <mergeCell ref="K698:L698"/>
    <mergeCell ref="M698:N698"/>
    <mergeCell ref="F699:H699"/>
    <mergeCell ref="I699:J699"/>
    <mergeCell ref="K699:L699"/>
    <mergeCell ref="M699:N699"/>
    <mergeCell ref="F700:H700"/>
    <mergeCell ref="I700:J700"/>
    <mergeCell ref="K700:L700"/>
    <mergeCell ref="F701:H701"/>
    <mergeCell ref="I701:J701"/>
    <mergeCell ref="K701:L701"/>
    <mergeCell ref="M701:N701"/>
    <mergeCell ref="F703:N703"/>
    <mergeCell ref="F705:N705"/>
    <mergeCell ref="F706:N706"/>
    <mergeCell ref="F707:N707"/>
    <mergeCell ref="F709:J709"/>
    <mergeCell ref="K709:N709"/>
    <mergeCell ref="E711:H711"/>
    <mergeCell ref="K711:N711"/>
    <mergeCell ref="F713:N713"/>
    <mergeCell ref="F714:N714"/>
    <mergeCell ref="D718:H718"/>
    <mergeCell ref="I718:N718"/>
    <mergeCell ref="E719:N719"/>
    <mergeCell ref="E721:N721"/>
    <mergeCell ref="E723:N723"/>
    <mergeCell ref="E724:N724"/>
    <mergeCell ref="E725:N725"/>
    <mergeCell ref="E727:J727"/>
    <mergeCell ref="E729:J729"/>
    <mergeCell ref="E732:N732"/>
    <mergeCell ref="E734:N734"/>
    <mergeCell ref="I735:J735"/>
    <mergeCell ref="K735:L735"/>
    <mergeCell ref="M735:N735"/>
    <mergeCell ref="F736:H736"/>
    <mergeCell ref="I736:J736"/>
    <mergeCell ref="K736:L736"/>
    <mergeCell ref="M736:N736"/>
    <mergeCell ref="F738:H738"/>
    <mergeCell ref="I738:N738"/>
    <mergeCell ref="F740:H740"/>
    <mergeCell ref="I740:N740"/>
    <mergeCell ref="F741:N741"/>
    <mergeCell ref="F742:N742"/>
    <mergeCell ref="F743:N743"/>
    <mergeCell ref="F744:N744"/>
    <mergeCell ref="F745:N745"/>
    <mergeCell ref="F747:J747"/>
    <mergeCell ref="E749:H749"/>
    <mergeCell ref="F751:N751"/>
    <mergeCell ref="F752:N752"/>
    <mergeCell ref="E755:N755"/>
    <mergeCell ref="F756:N756"/>
    <mergeCell ref="E759:N759"/>
    <mergeCell ref="E760:N760"/>
    <mergeCell ref="I761:J761"/>
    <mergeCell ref="K761:L761"/>
    <mergeCell ref="M761:N761"/>
    <mergeCell ref="F762:H762"/>
    <mergeCell ref="I762:J762"/>
    <mergeCell ref="K762:L762"/>
    <mergeCell ref="M762:N762"/>
    <mergeCell ref="F764:N764"/>
    <mergeCell ref="F766:N766"/>
    <mergeCell ref="F767:N767"/>
    <mergeCell ref="F768:N768"/>
    <mergeCell ref="F770:J770"/>
    <mergeCell ref="K770:N770"/>
    <mergeCell ref="K802:L802"/>
    <mergeCell ref="M802:N802"/>
    <mergeCell ref="F803:H803"/>
    <mergeCell ref="I803:J803"/>
    <mergeCell ref="K803:L803"/>
    <mergeCell ref="M803:N803"/>
    <mergeCell ref="F804:H804"/>
    <mergeCell ref="I804:J804"/>
    <mergeCell ref="K804:L804"/>
    <mergeCell ref="M804:N804"/>
    <mergeCell ref="F805:H805"/>
    <mergeCell ref="I805:J805"/>
    <mergeCell ref="K805:L805"/>
    <mergeCell ref="M805:N805"/>
    <mergeCell ref="I827:J827"/>
    <mergeCell ref="K827:L827"/>
    <mergeCell ref="M827:N827"/>
    <mergeCell ref="F802:H802"/>
    <mergeCell ref="I802:J802"/>
    <mergeCell ref="M852:N852"/>
    <mergeCell ref="F853:H853"/>
    <mergeCell ref="I853:J853"/>
    <mergeCell ref="K853:L853"/>
    <mergeCell ref="M853:N853"/>
    <mergeCell ref="F854:H854"/>
    <mergeCell ref="I854:J854"/>
    <mergeCell ref="K854:L854"/>
    <mergeCell ref="M854:N854"/>
    <mergeCell ref="F856:N856"/>
    <mergeCell ref="F859:N859"/>
    <mergeCell ref="M893:N893"/>
    <mergeCell ref="F894:H894"/>
    <mergeCell ref="I894:J894"/>
    <mergeCell ref="K894:L894"/>
    <mergeCell ref="F895:H895"/>
    <mergeCell ref="I895:J895"/>
    <mergeCell ref="K895:L895"/>
    <mergeCell ref="M895:N895"/>
    <mergeCell ref="E886:N886"/>
    <mergeCell ref="M894:N894"/>
    <mergeCell ref="E887:L887"/>
    <mergeCell ref="M887:N887"/>
    <mergeCell ref="J888:N888"/>
    <mergeCell ref="E890:N890"/>
    <mergeCell ref="I891:J891"/>
    <mergeCell ref="K891:L891"/>
    <mergeCell ref="M891:N891"/>
    <mergeCell ref="F892:H892"/>
    <mergeCell ref="I892:J892"/>
    <mergeCell ref="K892:L892"/>
    <mergeCell ref="M892:N892"/>
    <mergeCell ref="F898:H898"/>
    <mergeCell ref="I898:J898"/>
    <mergeCell ref="K898:L898"/>
    <mergeCell ref="M898:N898"/>
    <mergeCell ref="F899:H899"/>
    <mergeCell ref="I899:J899"/>
    <mergeCell ref="K899:L899"/>
    <mergeCell ref="M899:N899"/>
    <mergeCell ref="F900:H900"/>
    <mergeCell ref="I900:J900"/>
    <mergeCell ref="K900:L900"/>
    <mergeCell ref="M900:N900"/>
    <mergeCell ref="F901:H901"/>
    <mergeCell ref="I901:J901"/>
    <mergeCell ref="K901:L901"/>
    <mergeCell ref="M901:N901"/>
    <mergeCell ref="F902:H902"/>
    <mergeCell ref="I902:J902"/>
    <mergeCell ref="K902:L902"/>
    <mergeCell ref="M902:N902"/>
    <mergeCell ref="F903:H903"/>
    <mergeCell ref="I903:J903"/>
    <mergeCell ref="K903:L903"/>
    <mergeCell ref="M903:N903"/>
    <mergeCell ref="F904:H904"/>
    <mergeCell ref="I904:J904"/>
    <mergeCell ref="K904:L904"/>
    <mergeCell ref="F905:H905"/>
    <mergeCell ref="I905:J905"/>
    <mergeCell ref="K905:L905"/>
    <mergeCell ref="M905:N905"/>
    <mergeCell ref="F906:H906"/>
    <mergeCell ref="I906:J906"/>
    <mergeCell ref="K906:L906"/>
    <mergeCell ref="M906:N906"/>
    <mergeCell ref="F908:N908"/>
    <mergeCell ref="F910:N910"/>
    <mergeCell ref="M904:N904"/>
    <mergeCell ref="F911:N911"/>
    <mergeCell ref="F912:N912"/>
    <mergeCell ref="F914:J914"/>
    <mergeCell ref="K914:N914"/>
    <mergeCell ref="E932:J932"/>
    <mergeCell ref="K932:N932"/>
    <mergeCell ref="E934:J934"/>
    <mergeCell ref="K934:N934"/>
    <mergeCell ref="E937:N937"/>
    <mergeCell ref="E939:N939"/>
    <mergeCell ref="I940:J940"/>
    <mergeCell ref="K940:L940"/>
    <mergeCell ref="M940:N940"/>
    <mergeCell ref="F941:H941"/>
    <mergeCell ref="I941:J941"/>
    <mergeCell ref="K941:L941"/>
    <mergeCell ref="M941:N941"/>
    <mergeCell ref="D923:H923"/>
    <mergeCell ref="I923:N923"/>
    <mergeCell ref="E924:N924"/>
    <mergeCell ref="E926:N926"/>
    <mergeCell ref="E928:N928"/>
    <mergeCell ref="E929:N929"/>
    <mergeCell ref="E930:N930"/>
    <mergeCell ref="E916:H916"/>
    <mergeCell ref="K916:N916"/>
    <mergeCell ref="F918:N918"/>
    <mergeCell ref="F919:N919"/>
    <mergeCell ref="F943:H943"/>
    <mergeCell ref="I943:N943"/>
    <mergeCell ref="F945:H945"/>
    <mergeCell ref="I945:N945"/>
    <mergeCell ref="F972:N972"/>
    <mergeCell ref="F973:N973"/>
    <mergeCell ref="F975:J975"/>
    <mergeCell ref="K975:N975"/>
    <mergeCell ref="E977:H977"/>
    <mergeCell ref="K977:N977"/>
    <mergeCell ref="F978:N978"/>
    <mergeCell ref="F981:N981"/>
    <mergeCell ref="E984:L984"/>
    <mergeCell ref="M984:N984"/>
    <mergeCell ref="F986:N986"/>
    <mergeCell ref="F989:N989"/>
    <mergeCell ref="D993:N993"/>
    <mergeCell ref="F988:N988"/>
    <mergeCell ref="F980:N980"/>
    <mergeCell ref="F946:N946"/>
    <mergeCell ref="F947:N947"/>
    <mergeCell ref="F948:N948"/>
    <mergeCell ref="F949:N949"/>
    <mergeCell ref="F950:N950"/>
    <mergeCell ref="F952:J952"/>
    <mergeCell ref="K952:N952"/>
    <mergeCell ref="E954:H954"/>
    <mergeCell ref="K954:N954"/>
    <mergeCell ref="F956:N956"/>
    <mergeCell ref="F957:N957"/>
    <mergeCell ref="F1012:N1012"/>
    <mergeCell ref="F1014:N1014"/>
    <mergeCell ref="F1015:N1015"/>
    <mergeCell ref="F1018:J1018"/>
    <mergeCell ref="K1018:N1018"/>
    <mergeCell ref="E1020:L1020"/>
    <mergeCell ref="M1020:N1020"/>
    <mergeCell ref="F1016:N1016"/>
    <mergeCell ref="F1033:H1033"/>
    <mergeCell ref="I1033:J1033"/>
    <mergeCell ref="K1033:L1033"/>
    <mergeCell ref="M1033:N1033"/>
    <mergeCell ref="F1035:N1035"/>
    <mergeCell ref="F1037:N1037"/>
    <mergeCell ref="E1027:N1027"/>
    <mergeCell ref="E1028:N1028"/>
    <mergeCell ref="E1029:N1029"/>
    <mergeCell ref="I1030:J1030"/>
    <mergeCell ref="K1030:L1030"/>
    <mergeCell ref="M1030:N1030"/>
    <mergeCell ref="F1031:H1031"/>
    <mergeCell ref="I1031:J1031"/>
    <mergeCell ref="K1031:L1031"/>
    <mergeCell ref="M1031:N1031"/>
    <mergeCell ref="F1032:H1032"/>
    <mergeCell ref="I1032:J1032"/>
    <mergeCell ref="K1032:L1032"/>
    <mergeCell ref="M1032:N1032"/>
    <mergeCell ref="F1046:N1046"/>
    <mergeCell ref="E1049:N1049"/>
    <mergeCell ref="E1050:L1050"/>
    <mergeCell ref="M1050:N1050"/>
    <mergeCell ref="K1056:L1056"/>
    <mergeCell ref="M1056:N1056"/>
    <mergeCell ref="F1057:H1057"/>
    <mergeCell ref="I1057:J1057"/>
    <mergeCell ref="K1057:L1057"/>
    <mergeCell ref="M1057:N1057"/>
    <mergeCell ref="F1058:H1058"/>
    <mergeCell ref="I1058:J1058"/>
    <mergeCell ref="K1058:L1058"/>
    <mergeCell ref="M1058:N1058"/>
    <mergeCell ref="F1059:H1059"/>
    <mergeCell ref="I1059:J1059"/>
    <mergeCell ref="K1059:L1059"/>
    <mergeCell ref="M1059:N1059"/>
    <mergeCell ref="J1051:N1051"/>
    <mergeCell ref="E1053:N1053"/>
    <mergeCell ref="I1054:J1054"/>
    <mergeCell ref="K1054:L1054"/>
    <mergeCell ref="M1054:N1054"/>
    <mergeCell ref="F1055:H1055"/>
    <mergeCell ref="I1055:J1055"/>
    <mergeCell ref="K1055:L1055"/>
    <mergeCell ref="M1055:N1055"/>
    <mergeCell ref="F1056:H1056"/>
    <mergeCell ref="I1056:J1056"/>
    <mergeCell ref="K1098:L1098"/>
    <mergeCell ref="F1099:H1099"/>
    <mergeCell ref="I1099:J1099"/>
    <mergeCell ref="K1099:L1099"/>
    <mergeCell ref="M1099:N1099"/>
    <mergeCell ref="F1100:H1100"/>
    <mergeCell ref="I1100:J1100"/>
    <mergeCell ref="K1100:L1100"/>
    <mergeCell ref="M1100:N1100"/>
    <mergeCell ref="F1101:H1101"/>
    <mergeCell ref="I1101:J1101"/>
    <mergeCell ref="K1101:L1101"/>
    <mergeCell ref="M1101:N1101"/>
    <mergeCell ref="F1102:H1102"/>
    <mergeCell ref="I1102:J1102"/>
    <mergeCell ref="K1102:L1102"/>
    <mergeCell ref="M1102:N1102"/>
    <mergeCell ref="F1103:H1103"/>
    <mergeCell ref="I1103:J1103"/>
    <mergeCell ref="K1103:L1103"/>
    <mergeCell ref="M1103:N1103"/>
    <mergeCell ref="F1104:H1104"/>
    <mergeCell ref="I1104:J1104"/>
    <mergeCell ref="K1104:L1104"/>
    <mergeCell ref="M1104:N1104"/>
    <mergeCell ref="F1105:H1105"/>
    <mergeCell ref="I1105:J1105"/>
    <mergeCell ref="K1105:L1105"/>
    <mergeCell ref="M1105:N1105"/>
    <mergeCell ref="F1106:H1106"/>
    <mergeCell ref="I1106:J1106"/>
    <mergeCell ref="K1106:L1106"/>
    <mergeCell ref="M1106:N1106"/>
    <mergeCell ref="F1107:H1107"/>
    <mergeCell ref="I1107:J1107"/>
    <mergeCell ref="K1107:L1107"/>
    <mergeCell ref="M1107:N1107"/>
    <mergeCell ref="F1108:H1108"/>
    <mergeCell ref="I1108:J1108"/>
    <mergeCell ref="K1108:L1108"/>
    <mergeCell ref="F1109:H1109"/>
    <mergeCell ref="I1109:J1109"/>
    <mergeCell ref="K1109:L1109"/>
    <mergeCell ref="M1109:N1109"/>
    <mergeCell ref="F1110:H1110"/>
    <mergeCell ref="I1110:J1110"/>
    <mergeCell ref="K1110:L1110"/>
    <mergeCell ref="M1110:N1110"/>
    <mergeCell ref="F1111:H1111"/>
    <mergeCell ref="I1111:J1111"/>
    <mergeCell ref="K1111:L1111"/>
    <mergeCell ref="M1111:N1111"/>
    <mergeCell ref="F1113:N1113"/>
    <mergeCell ref="F1115:N1115"/>
    <mergeCell ref="E1159:H1159"/>
    <mergeCell ref="K1159:N1159"/>
    <mergeCell ref="F1161:N1161"/>
    <mergeCell ref="F1162:N1162"/>
    <mergeCell ref="E1164:N1164"/>
    <mergeCell ref="E1165:N1165"/>
    <mergeCell ref="F1166:N1166"/>
    <mergeCell ref="E1169:N1169"/>
    <mergeCell ref="E1170:N1170"/>
    <mergeCell ref="F1176:N1176"/>
    <mergeCell ref="F1177:N1177"/>
    <mergeCell ref="F1178:N1178"/>
    <mergeCell ref="F1180:J1180"/>
    <mergeCell ref="K1180:N1180"/>
    <mergeCell ref="E1182:H1182"/>
    <mergeCell ref="K1182:N1182"/>
    <mergeCell ref="F1183:N1183"/>
    <mergeCell ref="I1171:J1171"/>
    <mergeCell ref="K1171:L1171"/>
    <mergeCell ref="M1171:N1171"/>
    <mergeCell ref="F1172:H1172"/>
    <mergeCell ref="I1172:J1172"/>
    <mergeCell ref="K1172:L1172"/>
    <mergeCell ref="M1172:N1172"/>
    <mergeCell ref="F1174:N1174"/>
    <mergeCell ref="I1236:J1236"/>
    <mergeCell ref="K1236:L1236"/>
    <mergeCell ref="M1236:N1236"/>
    <mergeCell ref="F1237:H1237"/>
    <mergeCell ref="I1237:J1237"/>
    <mergeCell ref="K1237:L1237"/>
    <mergeCell ref="M1237:N1237"/>
    <mergeCell ref="F1185:N1185"/>
    <mergeCell ref="F1186:N1186"/>
    <mergeCell ref="E1189:L1189"/>
    <mergeCell ref="F1191:N1191"/>
    <mergeCell ref="F1193:N1193"/>
    <mergeCell ref="D1198:N1198"/>
    <mergeCell ref="E1200:N1200"/>
    <mergeCell ref="E1201:N1201"/>
    <mergeCell ref="E1202:N1202"/>
    <mergeCell ref="M1189:N1189"/>
    <mergeCell ref="I1213:J1213"/>
    <mergeCell ref="K1213:L1213"/>
    <mergeCell ref="M1213:N1213"/>
    <mergeCell ref="F1214:H1214"/>
    <mergeCell ref="I1214:J1214"/>
    <mergeCell ref="K1214:L1214"/>
    <mergeCell ref="M1214:N1214"/>
    <mergeCell ref="F1213:H1213"/>
    <mergeCell ref="F1221:N1221"/>
    <mergeCell ref="E1226:N1226"/>
    <mergeCell ref="F1227:N1227"/>
    <mergeCell ref="F1229:J1229"/>
    <mergeCell ref="K1229:N1229"/>
    <mergeCell ref="F1210:N1210"/>
    <mergeCell ref="F1194:N1194"/>
    <mergeCell ref="F1220:N1220"/>
    <mergeCell ref="F1243:N1243"/>
    <mergeCell ref="E1248:H1248"/>
    <mergeCell ref="K1248:N1248"/>
    <mergeCell ref="F1250:N1250"/>
    <mergeCell ref="F1251:N1251"/>
    <mergeCell ref="E1254:N1254"/>
    <mergeCell ref="E1255:L1255"/>
    <mergeCell ref="M1255:N1255"/>
    <mergeCell ref="J1256:N1256"/>
    <mergeCell ref="E1258:N1258"/>
    <mergeCell ref="I1259:J1259"/>
    <mergeCell ref="K1259:L1259"/>
    <mergeCell ref="M1259:N1259"/>
    <mergeCell ref="F1244:N1244"/>
    <mergeCell ref="F1262:H1262"/>
    <mergeCell ref="I1262:J1262"/>
    <mergeCell ref="K1262:L1262"/>
    <mergeCell ref="M1262:N1262"/>
    <mergeCell ref="F1238:H1238"/>
    <mergeCell ref="I1238:J1238"/>
    <mergeCell ref="K1238:L1238"/>
    <mergeCell ref="M1238:N1238"/>
    <mergeCell ref="F1240:N1240"/>
    <mergeCell ref="F1242:N1242"/>
    <mergeCell ref="E1232:N1232"/>
    <mergeCell ref="E1233:N1233"/>
    <mergeCell ref="E1234:N1234"/>
    <mergeCell ref="I1235:J1235"/>
    <mergeCell ref="K1235:L1235"/>
    <mergeCell ref="M1235:N1235"/>
    <mergeCell ref="F1236:H1236"/>
    <mergeCell ref="M1306:N1306"/>
    <mergeCell ref="F1292:N1292"/>
    <mergeCell ref="M1302:N1302"/>
    <mergeCell ref="F1293:N1293"/>
    <mergeCell ref="E1296:N1296"/>
    <mergeCell ref="E1297:L1297"/>
    <mergeCell ref="M1297:N1297"/>
    <mergeCell ref="J1298:N1298"/>
    <mergeCell ref="E1300:N1300"/>
    <mergeCell ref="I1301:J1301"/>
    <mergeCell ref="K1301:L1301"/>
    <mergeCell ref="M1301:N1301"/>
    <mergeCell ref="F1302:H1302"/>
    <mergeCell ref="I1302:J1302"/>
    <mergeCell ref="K1302:L1302"/>
    <mergeCell ref="F1303:H1303"/>
    <mergeCell ref="I1303:J1303"/>
    <mergeCell ref="F1309:H1309"/>
    <mergeCell ref="I1309:J1309"/>
    <mergeCell ref="K1309:L1309"/>
    <mergeCell ref="M1309:N1309"/>
    <mergeCell ref="F1310:H1310"/>
    <mergeCell ref="I1310:J1310"/>
    <mergeCell ref="K1310:L1310"/>
    <mergeCell ref="M1310:N1310"/>
    <mergeCell ref="F1311:H1311"/>
    <mergeCell ref="I1311:J1311"/>
    <mergeCell ref="K1311:L1311"/>
    <mergeCell ref="M1311:N1311"/>
    <mergeCell ref="F1312:H1312"/>
    <mergeCell ref="I1312:J1312"/>
    <mergeCell ref="K1312:L1312"/>
    <mergeCell ref="F1313:H1313"/>
    <mergeCell ref="I1313:J1313"/>
    <mergeCell ref="K1313:L1313"/>
    <mergeCell ref="M1313:N1313"/>
    <mergeCell ref="M1312:N1312"/>
    <mergeCell ref="F1314:H1314"/>
    <mergeCell ref="I1314:J1314"/>
    <mergeCell ref="K1314:L1314"/>
    <mergeCell ref="M1314:N1314"/>
    <mergeCell ref="F1315:H1315"/>
    <mergeCell ref="I1315:J1315"/>
    <mergeCell ref="K1315:L1315"/>
    <mergeCell ref="M1315:N1315"/>
    <mergeCell ref="F1316:H1316"/>
    <mergeCell ref="F1318:N1318"/>
    <mergeCell ref="F1320:N1320"/>
    <mergeCell ref="F1321:N1321"/>
    <mergeCell ref="F1322:N1322"/>
    <mergeCell ref="E1340:N1340"/>
    <mergeCell ref="E1342:J1342"/>
    <mergeCell ref="K1342:N1342"/>
    <mergeCell ref="E1344:J1344"/>
    <mergeCell ref="K1344:N1344"/>
    <mergeCell ref="F1324:J1324"/>
    <mergeCell ref="K1324:N1324"/>
    <mergeCell ref="E1326:H1326"/>
    <mergeCell ref="K1326:N1326"/>
    <mergeCell ref="I1316:J1316"/>
    <mergeCell ref="K1316:L1316"/>
    <mergeCell ref="M1316:N1316"/>
    <mergeCell ref="M1417:N1417"/>
    <mergeCell ref="F1418:H1418"/>
    <mergeCell ref="I1418:J1418"/>
    <mergeCell ref="K1418:L1418"/>
    <mergeCell ref="M1418:N1418"/>
    <mergeCell ref="F1419:H1419"/>
    <mergeCell ref="I1419:J1419"/>
    <mergeCell ref="K1419:L1419"/>
    <mergeCell ref="M1419:N1419"/>
    <mergeCell ref="F1420:H1420"/>
    <mergeCell ref="I1420:J1420"/>
    <mergeCell ref="K1420:L1420"/>
    <mergeCell ref="M1420:N1420"/>
    <mergeCell ref="F1422:N1422"/>
    <mergeCell ref="F1443:H1443"/>
    <mergeCell ref="I1443:J1443"/>
    <mergeCell ref="K1443:L1443"/>
    <mergeCell ref="M1443:N1443"/>
    <mergeCell ref="F1417:H1417"/>
    <mergeCell ref="I1417:J1417"/>
    <mergeCell ref="K1417:L1417"/>
    <mergeCell ref="E1437:N1437"/>
    <mergeCell ref="E1438:N1438"/>
    <mergeCell ref="E1439:N1439"/>
    <mergeCell ref="I1440:J1440"/>
    <mergeCell ref="K1440:L1440"/>
    <mergeCell ref="M1440:N1440"/>
    <mergeCell ref="F1441:H1441"/>
    <mergeCell ref="I1441:J1441"/>
    <mergeCell ref="K1441:L1441"/>
    <mergeCell ref="M1441:N1441"/>
    <mergeCell ref="F1442:H1442"/>
    <mergeCell ref="M1468:N1468"/>
    <mergeCell ref="F1469:H1469"/>
    <mergeCell ref="I1469:J1469"/>
    <mergeCell ref="K1469:L1469"/>
    <mergeCell ref="M1469:N1469"/>
    <mergeCell ref="F1471:N1471"/>
    <mergeCell ref="I1508:J1508"/>
    <mergeCell ref="K1508:L1508"/>
    <mergeCell ref="M1508:N1508"/>
    <mergeCell ref="F1509:H1509"/>
    <mergeCell ref="I1509:J1509"/>
    <mergeCell ref="K1509:L1509"/>
    <mergeCell ref="M1509:N1509"/>
    <mergeCell ref="F1510:H1510"/>
    <mergeCell ref="I1510:J1510"/>
    <mergeCell ref="K1510:L1510"/>
    <mergeCell ref="M1510:N1510"/>
    <mergeCell ref="F1473:N1473"/>
    <mergeCell ref="F1511:H1511"/>
    <mergeCell ref="I1511:J1511"/>
    <mergeCell ref="K1511:L1511"/>
    <mergeCell ref="M1511:N1511"/>
    <mergeCell ref="F1512:H1512"/>
    <mergeCell ref="I1512:J1512"/>
    <mergeCell ref="K1512:L1512"/>
    <mergeCell ref="M1512:N1512"/>
    <mergeCell ref="F1487:N1487"/>
    <mergeCell ref="F1488:N1488"/>
    <mergeCell ref="F1481:N1481"/>
    <mergeCell ref="F1482:N1482"/>
    <mergeCell ref="E1484:N1484"/>
    <mergeCell ref="F1486:N1486"/>
    <mergeCell ref="F1490:J1490"/>
    <mergeCell ref="K1490:N1490"/>
    <mergeCell ref="E1492:L1492"/>
    <mergeCell ref="M1492:N1492"/>
    <mergeCell ref="F1494:N1494"/>
    <mergeCell ref="F1514:H1514"/>
    <mergeCell ref="I1514:J1514"/>
    <mergeCell ref="K1514:L1514"/>
    <mergeCell ref="M1514:N1514"/>
    <mergeCell ref="F1515:H1515"/>
    <mergeCell ref="I1515:J1515"/>
    <mergeCell ref="K1515:L1515"/>
    <mergeCell ref="M1515:N1515"/>
    <mergeCell ref="F1516:H1516"/>
    <mergeCell ref="I1516:J1516"/>
    <mergeCell ref="K1516:L1516"/>
    <mergeCell ref="F1517:H1517"/>
    <mergeCell ref="I1517:J1517"/>
    <mergeCell ref="K1517:L1517"/>
    <mergeCell ref="M1517:N1517"/>
    <mergeCell ref="M1516:N1516"/>
    <mergeCell ref="F1518:H1518"/>
    <mergeCell ref="I1518:J1518"/>
    <mergeCell ref="K1518:L1518"/>
    <mergeCell ref="M1518:N1518"/>
    <mergeCell ref="F1519:H1519"/>
    <mergeCell ref="I1519:J1519"/>
    <mergeCell ref="K1519:L1519"/>
    <mergeCell ref="M1519:N1519"/>
    <mergeCell ref="F1520:H1520"/>
    <mergeCell ref="F1523:N1523"/>
    <mergeCell ref="F1525:N1525"/>
    <mergeCell ref="F1526:N1526"/>
    <mergeCell ref="F1527:N1527"/>
    <mergeCell ref="F1529:J1529"/>
    <mergeCell ref="K1529:N1529"/>
    <mergeCell ref="E1531:H1531"/>
    <mergeCell ref="K1531:N1531"/>
    <mergeCell ref="I1520:J1520"/>
    <mergeCell ref="K1520:L1520"/>
    <mergeCell ref="M1520:N1520"/>
    <mergeCell ref="F1521:H1521"/>
    <mergeCell ref="I1521:J1521"/>
    <mergeCell ref="K1521:L1521"/>
    <mergeCell ref="M1521:N1521"/>
    <mergeCell ref="M1556:N1556"/>
    <mergeCell ref="F1558:H1558"/>
    <mergeCell ref="I1558:N1558"/>
    <mergeCell ref="F1584:N1584"/>
    <mergeCell ref="F1586:N1586"/>
    <mergeCell ref="F1590:J1590"/>
    <mergeCell ref="K1590:N1590"/>
    <mergeCell ref="E1592:H1592"/>
    <mergeCell ref="K1592:N1592"/>
    <mergeCell ref="F1593:N1593"/>
    <mergeCell ref="F1595:N1595"/>
    <mergeCell ref="F1596:N1596"/>
    <mergeCell ref="E1599:L1599"/>
    <mergeCell ref="M1599:N1599"/>
    <mergeCell ref="F1601:N1601"/>
    <mergeCell ref="F1605:N1605"/>
    <mergeCell ref="D1608:N1608"/>
    <mergeCell ref="F1587:N1587"/>
    <mergeCell ref="F1588:N1588"/>
    <mergeCell ref="F1560:H1560"/>
    <mergeCell ref="I1560:N1560"/>
    <mergeCell ref="F1561:N1561"/>
    <mergeCell ref="F1562:N1562"/>
    <mergeCell ref="F1563:N1563"/>
    <mergeCell ref="F1564:N1564"/>
    <mergeCell ref="F1565:N1565"/>
    <mergeCell ref="F1567:J1567"/>
    <mergeCell ref="K1567:N1567"/>
    <mergeCell ref="E1569:H1569"/>
    <mergeCell ref="K1569:N1569"/>
    <mergeCell ref="F1556:H1556"/>
    <mergeCell ref="I1556:J1556"/>
    <mergeCell ref="F1627:N1627"/>
    <mergeCell ref="F1631:N1631"/>
    <mergeCell ref="F1633:J1633"/>
    <mergeCell ref="K1633:N1633"/>
    <mergeCell ref="E1635:L1635"/>
    <mergeCell ref="M1635:N1635"/>
    <mergeCell ref="F1629:N1629"/>
    <mergeCell ref="F1630:N1630"/>
    <mergeCell ref="F1699:N1699"/>
    <mergeCell ref="F1686:N1686"/>
    <mergeCell ref="F1687:N1687"/>
    <mergeCell ref="E1689:N1689"/>
    <mergeCell ref="E1697:L1697"/>
    <mergeCell ref="M1697:N1697"/>
    <mergeCell ref="F1648:H1648"/>
    <mergeCell ref="I1648:J1648"/>
    <mergeCell ref="K1648:L1648"/>
    <mergeCell ref="M1648:N1648"/>
    <mergeCell ref="F1650:N1650"/>
    <mergeCell ref="F1653:N1653"/>
    <mergeCell ref="F1654:N1654"/>
    <mergeCell ref="F1656:J1656"/>
    <mergeCell ref="K1656:N1656"/>
    <mergeCell ref="E1658:H1658"/>
    <mergeCell ref="K1658:N1658"/>
    <mergeCell ref="F1660:N1660"/>
    <mergeCell ref="F1661:N1661"/>
    <mergeCell ref="E1664:N1664"/>
    <mergeCell ref="E1665:L1665"/>
    <mergeCell ref="M1665:N1665"/>
    <mergeCell ref="F1652:N1652"/>
    <mergeCell ref="J1666:N1666"/>
    <mergeCell ref="E1668:N1668"/>
    <mergeCell ref="I1669:J1669"/>
    <mergeCell ref="F1678:N1678"/>
    <mergeCell ref="F1716:H1716"/>
    <mergeCell ref="I1716:J1716"/>
    <mergeCell ref="K1716:L1716"/>
    <mergeCell ref="M1716:N1716"/>
    <mergeCell ref="F1717:H1717"/>
    <mergeCell ref="I1717:J1717"/>
    <mergeCell ref="K1717:L1717"/>
    <mergeCell ref="M1717:N1717"/>
    <mergeCell ref="F1718:H1718"/>
    <mergeCell ref="I1718:J1718"/>
    <mergeCell ref="K1718:L1718"/>
    <mergeCell ref="M1718:N1718"/>
    <mergeCell ref="F1719:H1719"/>
    <mergeCell ref="I1719:J1719"/>
    <mergeCell ref="K1719:L1719"/>
    <mergeCell ref="M1719:N1719"/>
    <mergeCell ref="K1713:L1713"/>
    <mergeCell ref="M1713:N1713"/>
    <mergeCell ref="F1714:H1714"/>
    <mergeCell ref="I1714:J1714"/>
    <mergeCell ref="K1714:L1714"/>
    <mergeCell ref="M1714:N1714"/>
    <mergeCell ref="F1715:H1715"/>
    <mergeCell ref="I1715:J1715"/>
    <mergeCell ref="K1715:L1715"/>
    <mergeCell ref="M1715:N1715"/>
    <mergeCell ref="F1691:N1691"/>
    <mergeCell ref="F1692:N1692"/>
    <mergeCell ref="F1679:N1679"/>
    <mergeCell ref="I1721:J1721"/>
    <mergeCell ref="K1721:L1721"/>
    <mergeCell ref="M1721:N1721"/>
    <mergeCell ref="M1720:N1720"/>
    <mergeCell ref="F1722:H1722"/>
    <mergeCell ref="I1722:J1722"/>
    <mergeCell ref="K1722:L1722"/>
    <mergeCell ref="M1722:N1722"/>
    <mergeCell ref="F1723:H1723"/>
    <mergeCell ref="I1723:J1723"/>
    <mergeCell ref="K1723:L1723"/>
    <mergeCell ref="M1723:N1723"/>
    <mergeCell ref="F1724:H1724"/>
    <mergeCell ref="F1728:N1728"/>
    <mergeCell ref="F1730:N1730"/>
    <mergeCell ref="F1731:N1731"/>
    <mergeCell ref="F1732:N1732"/>
    <mergeCell ref="F1734:J1734"/>
    <mergeCell ref="K1734:N1734"/>
    <mergeCell ref="E1736:H1736"/>
    <mergeCell ref="K1736:N1736"/>
    <mergeCell ref="I1724:J1724"/>
    <mergeCell ref="K1724:L1724"/>
    <mergeCell ref="M1724:N1724"/>
    <mergeCell ref="F1725:H1725"/>
    <mergeCell ref="I1725:J1725"/>
    <mergeCell ref="K1725:L1725"/>
    <mergeCell ref="M1725:N1725"/>
    <mergeCell ref="F1726:H1726"/>
    <mergeCell ref="I1726:J1726"/>
    <mergeCell ref="K1726:L1726"/>
    <mergeCell ref="M1726:N1726"/>
    <mergeCell ref="E1748:N1748"/>
    <mergeCell ref="F1738:N1738"/>
    <mergeCell ref="F1739:N1739"/>
    <mergeCell ref="D1743:H1743"/>
    <mergeCell ref="I1743:N1743"/>
    <mergeCell ref="E1744:N1744"/>
    <mergeCell ref="E1746:N1746"/>
    <mergeCell ref="E1757:N1757"/>
    <mergeCell ref="K1826:L1826"/>
    <mergeCell ref="M1826:N1826"/>
    <mergeCell ref="F1827:H1827"/>
    <mergeCell ref="I1827:J1827"/>
    <mergeCell ref="K1827:L1827"/>
    <mergeCell ref="M1827:N1827"/>
    <mergeCell ref="F1828:H1828"/>
    <mergeCell ref="I1828:J1828"/>
    <mergeCell ref="K1828:L1828"/>
    <mergeCell ref="M1828:N1828"/>
    <mergeCell ref="K1822:N1822"/>
    <mergeCell ref="E1824:L1824"/>
    <mergeCell ref="M1824:N1824"/>
    <mergeCell ref="F1825:N1825"/>
    <mergeCell ref="I1826:J1826"/>
    <mergeCell ref="F1791:N1791"/>
    <mergeCell ref="F1792:N1792"/>
    <mergeCell ref="F1789:N1789"/>
    <mergeCell ref="F1793:N1793"/>
    <mergeCell ref="F1795:J1795"/>
    <mergeCell ref="K1795:N1795"/>
    <mergeCell ref="E1797:H1797"/>
    <mergeCell ref="K1797:N1797"/>
    <mergeCell ref="F1798:N1798"/>
    <mergeCell ref="F1800:N1800"/>
    <mergeCell ref="F1801:N1801"/>
    <mergeCell ref="E1804:L1804"/>
    <mergeCell ref="M1804:N1804"/>
    <mergeCell ref="F1781:N1781"/>
    <mergeCell ref="F1776:N1776"/>
    <mergeCell ref="F1820:N1820"/>
    <mergeCell ref="F1865:N1865"/>
    <mergeCell ref="F1866:N1866"/>
    <mergeCell ref="E1869:N1869"/>
    <mergeCell ref="I1874:J1874"/>
    <mergeCell ref="K1874:L1874"/>
    <mergeCell ref="M1874:N1874"/>
    <mergeCell ref="F1875:H1875"/>
    <mergeCell ref="I1875:J1875"/>
    <mergeCell ref="K1875:L1875"/>
    <mergeCell ref="M1875:N1875"/>
    <mergeCell ref="E1870:L1870"/>
    <mergeCell ref="M1870:N1870"/>
    <mergeCell ref="J1871:N1871"/>
    <mergeCell ref="E1873:N1873"/>
    <mergeCell ref="F1844:J1844"/>
    <mergeCell ref="K1844:N1844"/>
    <mergeCell ref="E1847:N1847"/>
    <mergeCell ref="E1848:N1848"/>
    <mergeCell ref="E1849:N1849"/>
    <mergeCell ref="I1850:J1850"/>
    <mergeCell ref="K1850:L1850"/>
    <mergeCell ref="M1850:N1850"/>
    <mergeCell ref="F1851:H1851"/>
    <mergeCell ref="E1863:H1863"/>
    <mergeCell ref="K1863:N1863"/>
    <mergeCell ref="I1851:J1851"/>
    <mergeCell ref="K1851:L1851"/>
    <mergeCell ref="M1851:N1851"/>
    <mergeCell ref="F1852:H1852"/>
    <mergeCell ref="I1852:J1852"/>
    <mergeCell ref="K1852:L1852"/>
    <mergeCell ref="M1852:N1852"/>
    <mergeCell ref="F1876:H1876"/>
    <mergeCell ref="I1876:J1876"/>
    <mergeCell ref="K1876:L1876"/>
    <mergeCell ref="M1876:N1876"/>
    <mergeCell ref="F1877:H1877"/>
    <mergeCell ref="I1877:J1877"/>
    <mergeCell ref="K1877:L1877"/>
    <mergeCell ref="M1877:N1877"/>
    <mergeCell ref="F1878:H1878"/>
    <mergeCell ref="I1878:J1878"/>
    <mergeCell ref="K1878:L1878"/>
    <mergeCell ref="M1878:N1878"/>
    <mergeCell ref="F1918:H1918"/>
    <mergeCell ref="I1918:J1918"/>
    <mergeCell ref="K1918:L1918"/>
    <mergeCell ref="M1918:N1918"/>
    <mergeCell ref="F1919:H1919"/>
    <mergeCell ref="I1919:J1919"/>
    <mergeCell ref="K1919:L1919"/>
    <mergeCell ref="M1919:N1919"/>
    <mergeCell ref="F1879:H1879"/>
    <mergeCell ref="I1879:J1879"/>
    <mergeCell ref="K1879:L1879"/>
    <mergeCell ref="M1879:N1879"/>
    <mergeCell ref="F1881:N1881"/>
    <mergeCell ref="F1883:N1883"/>
    <mergeCell ref="F1884:N1884"/>
    <mergeCell ref="F1885:N1885"/>
    <mergeCell ref="F1887:J1887"/>
    <mergeCell ref="K1887:N1887"/>
    <mergeCell ref="F1896:N1896"/>
    <mergeCell ref="F1897:N1897"/>
    <mergeCell ref="E1889:H1889"/>
    <mergeCell ref="K1889:N1889"/>
    <mergeCell ref="F1891:N1891"/>
    <mergeCell ref="F1892:N1892"/>
    <mergeCell ref="E1894:N1894"/>
    <mergeCell ref="F1898:N1898"/>
    <mergeCell ref="F1900:J1900"/>
    <mergeCell ref="K1900:N1900"/>
    <mergeCell ref="E1902:L1902"/>
    <mergeCell ref="M1902:N1902"/>
    <mergeCell ref="K1922:L1922"/>
    <mergeCell ref="M1922:N1922"/>
    <mergeCell ref="F1923:H1923"/>
    <mergeCell ref="I1923:J1923"/>
    <mergeCell ref="K1923:L1923"/>
    <mergeCell ref="M1923:N1923"/>
    <mergeCell ref="F1924:H1924"/>
    <mergeCell ref="I1924:J1924"/>
    <mergeCell ref="K1924:L1924"/>
    <mergeCell ref="K1926:L1926"/>
    <mergeCell ref="M1926:N1926"/>
    <mergeCell ref="F1922:H1922"/>
    <mergeCell ref="I1922:J1922"/>
    <mergeCell ref="F1927:H1927"/>
    <mergeCell ref="I1927:J1927"/>
    <mergeCell ref="K1927:L1927"/>
    <mergeCell ref="M1927:N1927"/>
    <mergeCell ref="K1966:L1966"/>
    <mergeCell ref="M1966:N1966"/>
    <mergeCell ref="F1968:H1968"/>
    <mergeCell ref="I1968:N1968"/>
    <mergeCell ref="F1970:H1970"/>
    <mergeCell ref="I1970:N1970"/>
    <mergeCell ref="F1971:N1971"/>
    <mergeCell ref="F1972:N1972"/>
    <mergeCell ref="F1973:N1973"/>
    <mergeCell ref="E1941:H1941"/>
    <mergeCell ref="K1941:N1941"/>
    <mergeCell ref="F1943:N1943"/>
    <mergeCell ref="F1944:N1944"/>
    <mergeCell ref="D1948:H1948"/>
    <mergeCell ref="I1948:N1948"/>
    <mergeCell ref="E1949:N1949"/>
    <mergeCell ref="E1951:N1951"/>
    <mergeCell ref="F1935:N1935"/>
    <mergeCell ref="F1936:N1936"/>
    <mergeCell ref="F1937:N1937"/>
    <mergeCell ref="F1939:J1939"/>
    <mergeCell ref="K1939:N1939"/>
    <mergeCell ref="F1931:H1931"/>
    <mergeCell ref="I1931:J1931"/>
    <mergeCell ref="F1992:H1992"/>
    <mergeCell ref="I1992:J1992"/>
    <mergeCell ref="K1992:L1992"/>
    <mergeCell ref="M1992:N1992"/>
    <mergeCell ref="F1994:N1994"/>
    <mergeCell ref="F1997:N1997"/>
    <mergeCell ref="F1998:N1998"/>
    <mergeCell ref="F2000:J2000"/>
    <mergeCell ref="K2000:N2000"/>
    <mergeCell ref="E2002:H2002"/>
    <mergeCell ref="K2002:N2002"/>
    <mergeCell ref="F2003:N2003"/>
    <mergeCell ref="F2005:N2005"/>
    <mergeCell ref="F2006:N2006"/>
    <mergeCell ref="E2009:L2009"/>
    <mergeCell ref="M2009:N2009"/>
    <mergeCell ref="F2013:N2013"/>
    <mergeCell ref="F1996:N1996"/>
    <mergeCell ref="F2011:N2011"/>
    <mergeCell ref="I2033:J2033"/>
    <mergeCell ref="K2033:L2033"/>
    <mergeCell ref="M2033:N2033"/>
    <mergeCell ref="F2034:H2034"/>
    <mergeCell ref="I2034:J2034"/>
    <mergeCell ref="K2034:L2034"/>
    <mergeCell ref="M2034:N2034"/>
    <mergeCell ref="F2035:H2035"/>
    <mergeCell ref="I2035:J2035"/>
    <mergeCell ref="K2035:L2035"/>
    <mergeCell ref="M2035:N2035"/>
    <mergeCell ref="I2057:J2057"/>
    <mergeCell ref="K2057:L2057"/>
    <mergeCell ref="M2057:N2057"/>
    <mergeCell ref="F2058:H2058"/>
    <mergeCell ref="I2058:J2058"/>
    <mergeCell ref="K2058:L2058"/>
    <mergeCell ref="M2045:N2045"/>
    <mergeCell ref="F2037:N2037"/>
    <mergeCell ref="F2039:N2039"/>
    <mergeCell ref="F2040:N2040"/>
    <mergeCell ref="F2041:N2041"/>
    <mergeCell ref="F2043:J2043"/>
    <mergeCell ref="K2043:N2043"/>
    <mergeCell ref="E2045:L2045"/>
    <mergeCell ref="E2046:N2046"/>
    <mergeCell ref="F2033:H2033"/>
    <mergeCell ref="E2078:N2078"/>
    <mergeCell ref="I2079:J2079"/>
    <mergeCell ref="K2079:L2079"/>
    <mergeCell ref="M2079:N2079"/>
    <mergeCell ref="F2080:H2080"/>
    <mergeCell ref="I2080:J2080"/>
    <mergeCell ref="K2080:L2080"/>
    <mergeCell ref="M2080:N2080"/>
    <mergeCell ref="F2081:H2081"/>
    <mergeCell ref="I2081:J2081"/>
    <mergeCell ref="K2081:L2081"/>
    <mergeCell ref="M2081:N2081"/>
    <mergeCell ref="F2082:H2082"/>
    <mergeCell ref="I2082:J2082"/>
    <mergeCell ref="K2082:L2082"/>
    <mergeCell ref="M2082:N2082"/>
    <mergeCell ref="F2083:H2083"/>
    <mergeCell ref="I2083:J2083"/>
    <mergeCell ref="K2083:L2083"/>
    <mergeCell ref="M2083:N2083"/>
    <mergeCell ref="F2123:H2123"/>
    <mergeCell ref="I2123:J2123"/>
    <mergeCell ref="K2123:L2123"/>
    <mergeCell ref="M2123:N2123"/>
    <mergeCell ref="F2124:H2124"/>
    <mergeCell ref="I2124:J2124"/>
    <mergeCell ref="K2124:L2124"/>
    <mergeCell ref="M2124:N2124"/>
    <mergeCell ref="F2125:H2125"/>
    <mergeCell ref="I2125:J2125"/>
    <mergeCell ref="K2125:L2125"/>
    <mergeCell ref="M2125:N2125"/>
    <mergeCell ref="F2126:H2126"/>
    <mergeCell ref="I2126:J2126"/>
    <mergeCell ref="K2126:L2126"/>
    <mergeCell ref="M2126:N2126"/>
    <mergeCell ref="F2127:H2127"/>
    <mergeCell ref="I2127:J2127"/>
    <mergeCell ref="K2127:L2127"/>
    <mergeCell ref="M2127:N2127"/>
    <mergeCell ref="F2128:H2128"/>
    <mergeCell ref="I2128:J2128"/>
    <mergeCell ref="K2128:L2128"/>
    <mergeCell ref="F2129:H2129"/>
    <mergeCell ref="I2129:J2129"/>
    <mergeCell ref="K2129:L2129"/>
    <mergeCell ref="M2129:N2129"/>
    <mergeCell ref="F2130:H2130"/>
    <mergeCell ref="I2130:J2130"/>
    <mergeCell ref="K2130:L2130"/>
    <mergeCell ref="M2130:N2130"/>
    <mergeCell ref="F2131:H2131"/>
    <mergeCell ref="I2131:J2131"/>
    <mergeCell ref="K2131:L2131"/>
    <mergeCell ref="M2131:N2131"/>
    <mergeCell ref="F2132:H2132"/>
    <mergeCell ref="F2138:N2138"/>
    <mergeCell ref="K2132:L2132"/>
    <mergeCell ref="M2132:N2132"/>
    <mergeCell ref="F2133:H2133"/>
    <mergeCell ref="I2133:J2133"/>
    <mergeCell ref="K2133:L2133"/>
    <mergeCell ref="M2133:N2133"/>
    <mergeCell ref="F2134:H2134"/>
    <mergeCell ref="I2134:J2134"/>
    <mergeCell ref="K2134:L2134"/>
    <mergeCell ref="M2134:N2134"/>
    <mergeCell ref="M2128:N2128"/>
  </mergeCells>
  <conditionalFormatting sqref="B2:D4">
    <cfRule type="expression" dxfId="217" priority="660" stopIfTrue="1">
      <formula>$G$2333</formula>
    </cfRule>
  </conditionalFormatting>
  <conditionalFormatting sqref="C90:N183 C350:N416 C555:N621 C760:N826 C965:N1031 C1170:N1236 C1375:N1441 C1580:N1646 C1785:N1851 C1990:N2056 C32:N88 C89:E89 C184:F184 I184 K184 M184 C185:N305 C310:N348 C349:E349 C417:F417 I417 K417 M417 C418:N510 C515:N553 C554:E554 C622:F622 I622 K622 M622 C623:N715 C720:N758 C759:E759 C827:F827 I827 K827 M827 C828:N920 C925:N963 C964:E964 C1032:F1032 I1032 K1032 M1032 C1033:N1125 C1130:N1168 C1169:E1169 C1237:F1237 I1237 K1237 M1237 C1238:N1330 C1335:N1373 C1374:E1374 C1442:F1442 I1442 K1442 M1442 C1443:N1535 C1540:N1578 C1579:E1579 C1647:F1647 I1647 K1647 M1647 C1648:N1740 C1745:N1783 C1784:E1784 C1852:F1852 I1852 K1852 M1852 C1853:N1945 C1950:N1988 C1989:E1989 C2057:F2057 I2057 K2057 M2057 C2058:N2150">
    <cfRule type="expression" dxfId="216" priority="8489">
      <formula>INDEX($W:$W,MATCH(MAX(INDIRECT(ADDRESS(1,3)&amp;":"&amp;ADDRESS(ROW(D32),3))),$C:$C,0))</formula>
    </cfRule>
  </conditionalFormatting>
  <conditionalFormatting sqref="F167 K169">
    <cfRule type="expression" dxfId="215" priority="431">
      <formula>$W167</formula>
    </cfRule>
  </conditionalFormatting>
  <conditionalFormatting sqref="F407 K409">
    <cfRule type="expression" dxfId="214" priority="205">
      <formula>$W407</formula>
    </cfRule>
  </conditionalFormatting>
  <conditionalFormatting sqref="F612 K614">
    <cfRule type="expression" dxfId="213" priority="180">
      <formula>$W612</formula>
    </cfRule>
  </conditionalFormatting>
  <conditionalFormatting sqref="F817 K819">
    <cfRule type="expression" dxfId="212" priority="157">
      <formula>$W817</formula>
    </cfRule>
  </conditionalFormatting>
  <conditionalFormatting sqref="F1022 K1024">
    <cfRule type="expression" dxfId="211" priority="134">
      <formula>$W1022</formula>
    </cfRule>
  </conditionalFormatting>
  <conditionalFormatting sqref="F1227 K1229">
    <cfRule type="expression" dxfId="210" priority="111">
      <formula>$W1227</formula>
    </cfRule>
  </conditionalFormatting>
  <conditionalFormatting sqref="F1432 K1434">
    <cfRule type="expression" dxfId="209" priority="88">
      <formula>$W1432</formula>
    </cfRule>
  </conditionalFormatting>
  <conditionalFormatting sqref="F1637 K1639">
    <cfRule type="expression" dxfId="208" priority="65">
      <formula>$W1637</formula>
    </cfRule>
  </conditionalFormatting>
  <conditionalFormatting sqref="F1842 K1844">
    <cfRule type="expression" dxfId="207" priority="42">
      <formula>$W1842</formula>
    </cfRule>
  </conditionalFormatting>
  <conditionalFormatting sqref="F2047 K2049">
    <cfRule type="expression" dxfId="206" priority="19">
      <formula>$W2047</formula>
    </cfRule>
  </conditionalFormatting>
  <conditionalFormatting sqref="F160:N160 K195:N195 F401:N401 K428:N428">
    <cfRule type="expression" dxfId="205" priority="10484">
      <formula>#REF!</formula>
    </cfRule>
  </conditionalFormatting>
  <conditionalFormatting sqref="F191:N191 K193:N193">
    <cfRule type="expression" dxfId="204" priority="410">
      <formula>$W191</formula>
    </cfRule>
  </conditionalFormatting>
  <conditionalFormatting sqref="F424:N424 K426:N426">
    <cfRule type="expression" dxfId="203" priority="189">
      <formula>$W424</formula>
    </cfRule>
  </conditionalFormatting>
  <conditionalFormatting sqref="F606:N606 K633:N633">
    <cfRule type="expression" dxfId="202" priority="184">
      <formula>#REF!</formula>
    </cfRule>
  </conditionalFormatting>
  <conditionalFormatting sqref="F629:N629 K631:N631">
    <cfRule type="expression" dxfId="201" priority="165">
      <formula>$W629</formula>
    </cfRule>
  </conditionalFormatting>
  <conditionalFormatting sqref="F811:N811 K838:N838">
    <cfRule type="expression" dxfId="200" priority="160">
      <formula>#REF!</formula>
    </cfRule>
  </conditionalFormatting>
  <conditionalFormatting sqref="F834:N834 K836:N836">
    <cfRule type="expression" dxfId="199" priority="142">
      <formula>$W834</formula>
    </cfRule>
  </conditionalFormatting>
  <conditionalFormatting sqref="F1016:N1016 K1043:N1043">
    <cfRule type="expression" dxfId="198" priority="137">
      <formula>#REF!</formula>
    </cfRule>
  </conditionalFormatting>
  <conditionalFormatting sqref="F1039:N1039 K1041:N1041">
    <cfRule type="expression" dxfId="197" priority="119">
      <formula>$W1039</formula>
    </cfRule>
  </conditionalFormatting>
  <conditionalFormatting sqref="F1221:N1221 K1248:N1248">
    <cfRule type="expression" dxfId="196" priority="114">
      <formula>#REF!</formula>
    </cfRule>
  </conditionalFormatting>
  <conditionalFormatting sqref="F1244:N1244 K1246:N1246">
    <cfRule type="expression" dxfId="195" priority="96">
      <formula>$W1244</formula>
    </cfRule>
  </conditionalFormatting>
  <conditionalFormatting sqref="F1426:N1426 K1453:N1453">
    <cfRule type="expression" dxfId="194" priority="91">
      <formula>#REF!</formula>
    </cfRule>
  </conditionalFormatting>
  <conditionalFormatting sqref="F1449:N1449 K1451:N1451">
    <cfRule type="expression" dxfId="193" priority="73">
      <formula>$W1449</formula>
    </cfRule>
  </conditionalFormatting>
  <conditionalFormatting sqref="F1631:N1631 K1658:N1658">
    <cfRule type="expression" dxfId="192" priority="68">
      <formula>#REF!</formula>
    </cfRule>
  </conditionalFormatting>
  <conditionalFormatting sqref="F1654:N1654 K1656:N1656">
    <cfRule type="expression" dxfId="191" priority="50">
      <formula>$W1654</formula>
    </cfRule>
  </conditionalFormatting>
  <conditionalFormatting sqref="F1836:N1836 K1863:N1863">
    <cfRule type="expression" dxfId="190" priority="45">
      <formula>#REF!</formula>
    </cfRule>
  </conditionalFormatting>
  <conditionalFormatting sqref="F1859:N1859 K1861:N1861">
    <cfRule type="expression" dxfId="189" priority="27">
      <formula>$W1859</formula>
    </cfRule>
  </conditionalFormatting>
  <conditionalFormatting sqref="F2041:N2041 K2068:N2068">
    <cfRule type="expression" dxfId="188" priority="22">
      <formula>#REF!</formula>
    </cfRule>
  </conditionalFormatting>
  <conditionalFormatting sqref="F2064:N2064 K2066:N2066">
    <cfRule type="expression" dxfId="187" priority="4">
      <formula>$W2064</formula>
    </cfRule>
  </conditionalFormatting>
  <conditionalFormatting sqref="G3:H3">
    <cfRule type="expression" dxfId="186" priority="521" stopIfTrue="1">
      <formula>INDEX($G$2157:$G$2166,MATCH("BM"&amp;P3,$F$2157:$F$2166,0))</formula>
    </cfRule>
  </conditionalFormatting>
  <conditionalFormatting sqref="I184">
    <cfRule type="expression" dxfId="185" priority="563">
      <formula>$W184</formula>
    </cfRule>
  </conditionalFormatting>
  <conditionalFormatting sqref="I195">
    <cfRule type="expression" dxfId="184" priority="408">
      <formula>$V195</formula>
    </cfRule>
  </conditionalFormatting>
  <conditionalFormatting sqref="I231">
    <cfRule type="expression" dxfId="183" priority="423">
      <formula>$V231</formula>
    </cfRule>
  </conditionalFormatting>
  <conditionalFormatting sqref="I297">
    <cfRule type="expression" dxfId="182" priority="421">
      <formula>$V297</formula>
    </cfRule>
  </conditionalFormatting>
  <conditionalFormatting sqref="I417">
    <cfRule type="expression" dxfId="181" priority="206">
      <formula>$W417</formula>
    </cfRule>
  </conditionalFormatting>
  <conditionalFormatting sqref="I428">
    <cfRule type="expression" dxfId="180" priority="187">
      <formula>$V428</formula>
    </cfRule>
  </conditionalFormatting>
  <conditionalFormatting sqref="I454">
    <cfRule type="expression" dxfId="179" priority="201">
      <formula>$V454</formula>
    </cfRule>
  </conditionalFormatting>
  <conditionalFormatting sqref="I506">
    <cfRule type="expression" dxfId="178" priority="199">
      <formula>$V506</formula>
    </cfRule>
  </conditionalFormatting>
  <conditionalFormatting sqref="I622">
    <cfRule type="expression" dxfId="177" priority="181">
      <formula>$W622</formula>
    </cfRule>
  </conditionalFormatting>
  <conditionalFormatting sqref="I633">
    <cfRule type="expression" dxfId="176" priority="163">
      <formula>$V633</formula>
    </cfRule>
  </conditionalFormatting>
  <conditionalFormatting sqref="I659">
    <cfRule type="expression" dxfId="175" priority="176">
      <formula>$V659</formula>
    </cfRule>
  </conditionalFormatting>
  <conditionalFormatting sqref="I711">
    <cfRule type="expression" dxfId="174" priority="174">
      <formula>$V711</formula>
    </cfRule>
  </conditionalFormatting>
  <conditionalFormatting sqref="I827">
    <cfRule type="expression" dxfId="173" priority="158">
      <formula>$W827</formula>
    </cfRule>
  </conditionalFormatting>
  <conditionalFormatting sqref="I838">
    <cfRule type="expression" dxfId="172" priority="140">
      <formula>$V838</formula>
    </cfRule>
  </conditionalFormatting>
  <conditionalFormatting sqref="I864">
    <cfRule type="expression" dxfId="171" priority="153">
      <formula>$V864</formula>
    </cfRule>
  </conditionalFormatting>
  <conditionalFormatting sqref="I916">
    <cfRule type="expression" dxfId="170" priority="151">
      <formula>$V916</formula>
    </cfRule>
  </conditionalFormatting>
  <conditionalFormatting sqref="I1032">
    <cfRule type="expression" dxfId="169" priority="135">
      <formula>$W1032</formula>
    </cfRule>
  </conditionalFormatting>
  <conditionalFormatting sqref="I1043">
    <cfRule type="expression" dxfId="168" priority="117">
      <formula>$V1043</formula>
    </cfRule>
  </conditionalFormatting>
  <conditionalFormatting sqref="I1069">
    <cfRule type="expression" dxfId="167" priority="130">
      <formula>$V1069</formula>
    </cfRule>
  </conditionalFormatting>
  <conditionalFormatting sqref="I1121">
    <cfRule type="expression" dxfId="166" priority="128">
      <formula>$V1121</formula>
    </cfRule>
  </conditionalFormatting>
  <conditionalFormatting sqref="I1237">
    <cfRule type="expression" dxfId="165" priority="112">
      <formula>$W1237</formula>
    </cfRule>
  </conditionalFormatting>
  <conditionalFormatting sqref="I1248">
    <cfRule type="expression" dxfId="164" priority="94">
      <formula>$V1248</formula>
    </cfRule>
  </conditionalFormatting>
  <conditionalFormatting sqref="I1274">
    <cfRule type="expression" dxfId="163" priority="107">
      <formula>$V1274</formula>
    </cfRule>
  </conditionalFormatting>
  <conditionalFormatting sqref="I1326">
    <cfRule type="expression" dxfId="162" priority="105">
      <formula>$V1326</formula>
    </cfRule>
  </conditionalFormatting>
  <conditionalFormatting sqref="I1442">
    <cfRule type="expression" dxfId="161" priority="89">
      <formula>$W1442</formula>
    </cfRule>
  </conditionalFormatting>
  <conditionalFormatting sqref="I1453">
    <cfRule type="expression" dxfId="160" priority="71">
      <formula>$V1453</formula>
    </cfRule>
  </conditionalFormatting>
  <conditionalFormatting sqref="I1479">
    <cfRule type="expression" dxfId="159" priority="84">
      <formula>$V1479</formula>
    </cfRule>
  </conditionalFormatting>
  <conditionalFormatting sqref="I1531">
    <cfRule type="expression" dxfId="158" priority="82">
      <formula>$V1531</formula>
    </cfRule>
  </conditionalFormatting>
  <conditionalFormatting sqref="I1647">
    <cfRule type="expression" dxfId="157" priority="66">
      <formula>$W1647</formula>
    </cfRule>
  </conditionalFormatting>
  <conditionalFormatting sqref="I1658">
    <cfRule type="expression" dxfId="156" priority="48">
      <formula>$V1658</formula>
    </cfRule>
  </conditionalFormatting>
  <conditionalFormatting sqref="I1684">
    <cfRule type="expression" dxfId="155" priority="61">
      <formula>$V1684</formula>
    </cfRule>
  </conditionalFormatting>
  <conditionalFormatting sqref="I1736">
    <cfRule type="expression" dxfId="154" priority="59">
      <formula>$V1736</formula>
    </cfRule>
  </conditionalFormatting>
  <conditionalFormatting sqref="I1852">
    <cfRule type="expression" dxfId="153" priority="43">
      <formula>$W1852</formula>
    </cfRule>
  </conditionalFormatting>
  <conditionalFormatting sqref="I1863">
    <cfRule type="expression" dxfId="152" priority="25">
      <formula>$V1863</formula>
    </cfRule>
  </conditionalFormatting>
  <conditionalFormatting sqref="I1889">
    <cfRule type="expression" dxfId="151" priority="38">
      <formula>$V1889</formula>
    </cfRule>
  </conditionalFormatting>
  <conditionalFormatting sqref="I1941">
    <cfRule type="expression" dxfId="150" priority="36">
      <formula>$V1941</formula>
    </cfRule>
  </conditionalFormatting>
  <conditionalFormatting sqref="I2057">
    <cfRule type="expression" dxfId="149" priority="20">
      <formula>$W2057</formula>
    </cfRule>
  </conditionalFormatting>
  <conditionalFormatting sqref="I2068">
    <cfRule type="expression" dxfId="148" priority="2">
      <formula>$V2068</formula>
    </cfRule>
  </conditionalFormatting>
  <conditionalFormatting sqref="I2094">
    <cfRule type="expression" dxfId="147" priority="15">
      <formula>$V2094</formula>
    </cfRule>
  </conditionalFormatting>
  <conditionalFormatting sqref="I2146">
    <cfRule type="expression" dxfId="146" priority="13">
      <formula>$V2146</formula>
    </cfRule>
  </conditionalFormatting>
  <conditionalFormatting sqref="I3:N3 G4:N5">
    <cfRule type="expression" dxfId="145" priority="657" stopIfTrue="1">
      <formula>INDEX($G$2323:$G$2332,MATCH("BM"&amp;P3,$F$2323:$F$2332,0))</formula>
    </cfRule>
  </conditionalFormatting>
  <conditionalFormatting sqref="I60:N61">
    <cfRule type="expression" dxfId="144" priority="426">
      <formula>$T60</formula>
    </cfRule>
  </conditionalFormatting>
  <conditionalFormatting sqref="I326:N327">
    <cfRule type="expression" dxfId="143" priority="204">
      <formula>$T326</formula>
    </cfRule>
  </conditionalFormatting>
  <conditionalFormatting sqref="I531:N532">
    <cfRule type="expression" dxfId="142" priority="179">
      <formula>$T531</formula>
    </cfRule>
  </conditionalFormatting>
  <conditionalFormatting sqref="I736:N737">
    <cfRule type="expression" dxfId="141" priority="156">
      <formula>$T736</formula>
    </cfRule>
  </conditionalFormatting>
  <conditionalFormatting sqref="I941:N942">
    <cfRule type="expression" dxfId="140" priority="133">
      <formula>$T941</formula>
    </cfRule>
  </conditionalFormatting>
  <conditionalFormatting sqref="I1146:N1147">
    <cfRule type="expression" dxfId="139" priority="110">
      <formula>$T1146</formula>
    </cfRule>
  </conditionalFormatting>
  <conditionalFormatting sqref="I1351:N1352">
    <cfRule type="expression" dxfId="138" priority="87">
      <formula>$T1351</formula>
    </cfRule>
  </conditionalFormatting>
  <conditionalFormatting sqref="I1556:N1557">
    <cfRule type="expression" dxfId="137" priority="64">
      <formula>$T1556</formula>
    </cfRule>
  </conditionalFormatting>
  <conditionalFormatting sqref="I1761:N1762">
    <cfRule type="expression" dxfId="136" priority="41">
      <formula>$T1761</formula>
    </cfRule>
  </conditionalFormatting>
  <conditionalFormatting sqref="I1966:N1967">
    <cfRule type="expression" dxfId="135" priority="18">
      <formula>$T1966</formula>
    </cfRule>
  </conditionalFormatting>
  <conditionalFormatting sqref="K75 F82 K107 F114 F126 I151:N154 F160:N160 F167 K195:N195 F202:N202 I217:N221 F227:N227 I231 K231:N231 F238:N238 F246:N246 K248:N248 M250:N250 F256:N256 I271:N285 F293:N293 I297 K297:N297 F304:N304">
    <cfRule type="expression" dxfId="134" priority="209">
      <formula>$W75</formula>
    </cfRule>
  </conditionalFormatting>
  <conditionalFormatting sqref="K107 F114 I97:N97 F103 I107">
    <cfRule type="expression" dxfId="133" priority="425">
      <formula>$S97</formula>
    </cfRule>
  </conditionalFormatting>
  <conditionalFormatting sqref="K339 F342 K362 F366 F375 I392:N395 F401:N401 F407 K428:N428 F431:N431 I440:N444 F450:N450 I454 K454:N454 F457:N457 F463:N463 K465:N465 M467:N467 F473:N473 I482:N496 F502:N502 I506 K506:N506 F509:N509">
    <cfRule type="expression" dxfId="132" priority="185">
      <formula>$W339</formula>
    </cfRule>
  </conditionalFormatting>
  <conditionalFormatting sqref="K362 F366 I352:N352 F358 I362">
    <cfRule type="expression" dxfId="131" priority="203">
      <formula>$S352</formula>
    </cfRule>
  </conditionalFormatting>
  <conditionalFormatting sqref="K544 F547 K567 F571 F580 I597:N600 F606:N606 F612 K633:N633 F636:N636 I645:N649 F655:N655 I659 K659:N659 F662:N662 F668:N668 K670:N670 M672:N672 F678:N678 I687:N701 F707:N707 I711 K711:N711 F714:N714">
    <cfRule type="expression" dxfId="130" priority="162">
      <formula>$W544</formula>
    </cfRule>
  </conditionalFormatting>
  <conditionalFormatting sqref="K567 F571 I557:N557 F563 I567">
    <cfRule type="expression" dxfId="129" priority="178">
      <formula>$S557</formula>
    </cfRule>
  </conditionalFormatting>
  <conditionalFormatting sqref="K749 F752 K772 F776 F785 I802:N805 F811:N811 F817 K838:N838 F841:N841 I850:N854 F860:N860 I864 K864:N864 F867:N867 F873:N873 K875:N875 M877:N877 F883:N883 I892:N906 F912:N912 I916 K916:N916 F919:N919">
    <cfRule type="expression" dxfId="128" priority="139">
      <formula>$W749</formula>
    </cfRule>
  </conditionalFormatting>
  <conditionalFormatting sqref="K772 F776 I762:N762 F768 I772">
    <cfRule type="expression" dxfId="127" priority="155">
      <formula>$S762</formula>
    </cfRule>
  </conditionalFormatting>
  <conditionalFormatting sqref="K954 F957 K977 F981 F990 I1007:N1010 F1016:N1016 F1022 K1043:N1043 F1046:N1046 I1055:N1059 F1065:N1065 I1069 K1069:N1069 F1072:N1072 F1078:N1078 K1080:N1080 M1082:N1082 F1088:N1088 I1097:N1111 F1117:N1117 I1121 K1121:N1121 F1124:N1124">
    <cfRule type="expression" dxfId="126" priority="116">
      <formula>$W954</formula>
    </cfRule>
  </conditionalFormatting>
  <conditionalFormatting sqref="K977 F981 I967:N967 F973 I977">
    <cfRule type="expression" dxfId="125" priority="132">
      <formula>$S967</formula>
    </cfRule>
  </conditionalFormatting>
  <conditionalFormatting sqref="K1159 F1162 K1182 F1186 F1195 I1212:N1215 F1221:N1221 F1227 K1248:N1248 F1251:N1251 I1260:N1264 F1270:N1270 I1274 K1274:N1274 F1277:N1277 F1283:N1283 K1285:N1285 M1287:N1287 F1293:N1293 I1302:N1316 F1322:N1322 I1326 K1326:N1326 F1329:N1329">
    <cfRule type="expression" dxfId="124" priority="93">
      <formula>$W1159</formula>
    </cfRule>
  </conditionalFormatting>
  <conditionalFormatting sqref="K1182 F1186 I1172:N1172 F1178 I1182">
    <cfRule type="expression" dxfId="123" priority="109">
      <formula>$S1172</formula>
    </cfRule>
  </conditionalFormatting>
  <conditionalFormatting sqref="K1364 F1367 K1387 F1391 F1400 I1417:N1420 F1426:N1426 F1432 K1453:N1453 F1456:N1456 I1465:N1469 F1475:N1475 I1479 K1479:N1479 F1482:N1482 F1488:N1488 K1490:N1490 M1492:N1492 F1498:N1498 I1507:N1521 F1527:N1527 I1531 K1531:N1531 F1534:N1534">
    <cfRule type="expression" dxfId="122" priority="70">
      <formula>$W1364</formula>
    </cfRule>
  </conditionalFormatting>
  <conditionalFormatting sqref="K1387 F1391 I1377:N1377 F1383 I1387">
    <cfRule type="expression" dxfId="121" priority="86">
      <formula>$S1377</formula>
    </cfRule>
  </conditionalFormatting>
  <conditionalFormatting sqref="K1569 F1572 K1592 F1596 F1605 I1622:N1625 F1631:N1631 F1637 K1658:N1658 F1661:N1661 I1670:N1674 F1680:N1680 I1684 K1684:N1684 F1687:N1687 F1693:N1693 K1695:N1695 M1697:N1697 F1703:N1703 I1712:N1726 F1732:N1732 I1736 K1736:N1736 F1739:N1739">
    <cfRule type="expression" dxfId="120" priority="47">
      <formula>$W1569</formula>
    </cfRule>
  </conditionalFormatting>
  <conditionalFormatting sqref="K1592 F1596 I1582:N1582 F1588 I1592">
    <cfRule type="expression" dxfId="119" priority="63">
      <formula>$S1582</formula>
    </cfRule>
  </conditionalFormatting>
  <conditionalFormatting sqref="K1774 F1777 K1797 F1801 F1810 I1827:N1830 F1836:N1836 F1842 K1863:N1863 F1866:N1866 I1875:N1879 F1885:N1885 I1889 K1889:N1889 F1892:N1892 F1898:N1898 K1900:N1900 M1902:N1902 F1908:N1908 I1917:N1931 F1937:N1937 I1941 K1941:N1941 F1944:N1944">
    <cfRule type="expression" dxfId="118" priority="24">
      <formula>$W1774</formula>
    </cfRule>
  </conditionalFormatting>
  <conditionalFormatting sqref="K1797 F1801 I1787:N1787 F1793 I1797">
    <cfRule type="expression" dxfId="117" priority="40">
      <formula>$S1787</formula>
    </cfRule>
  </conditionalFormatting>
  <conditionalFormatting sqref="K1979 F1982 K2002 F2006 F2015 I2032:N2035 F2041:N2041 F2047 K2068:N2068 F2071:N2071 I2080:N2084 F2090:N2090 I2094 K2094:N2094 F2097:N2097 F2103:N2103 K2105:N2105 M2107:N2107 F2113:N2113 I2122:N2136 F2142:N2142 I2146 K2146:N2146 F2149:N2149">
    <cfRule type="expression" dxfId="116" priority="1">
      <formula>$W1979</formula>
    </cfRule>
  </conditionalFormatting>
  <conditionalFormatting sqref="K2002 F2006 I1992:N1992 F1998 I2002">
    <cfRule type="expression" dxfId="115" priority="17">
      <formula>$S1992</formula>
    </cfRule>
  </conditionalFormatting>
  <conditionalFormatting sqref="K162:N162">
    <cfRule type="expression" dxfId="114" priority="415">
      <formula>$W162</formula>
    </cfRule>
  </conditionalFormatting>
  <conditionalFormatting sqref="K169:N169 K409:N409">
    <cfRule type="expression" dxfId="113" priority="10483">
      <formula>#REF!</formula>
    </cfRule>
  </conditionalFormatting>
  <conditionalFormatting sqref="K229:N229">
    <cfRule type="expression" dxfId="112" priority="424">
      <formula>$W229</formula>
    </cfRule>
  </conditionalFormatting>
  <conditionalFormatting sqref="K295:N295">
    <cfRule type="expression" dxfId="111" priority="422">
      <formula>$W295</formula>
    </cfRule>
  </conditionalFormatting>
  <conditionalFormatting sqref="K403:N403">
    <cfRule type="expression" dxfId="110" priority="193">
      <formula>$W403</formula>
    </cfRule>
  </conditionalFormatting>
  <conditionalFormatting sqref="K452:N452">
    <cfRule type="expression" dxfId="109" priority="202">
      <formula>$W452</formula>
    </cfRule>
  </conditionalFormatting>
  <conditionalFormatting sqref="K504:N504">
    <cfRule type="expression" dxfId="108" priority="200">
      <formula>$W504</formula>
    </cfRule>
  </conditionalFormatting>
  <conditionalFormatting sqref="K608:N608">
    <cfRule type="expression" dxfId="107" priority="168">
      <formula>$W608</formula>
    </cfRule>
  </conditionalFormatting>
  <conditionalFormatting sqref="K614:N614">
    <cfRule type="expression" dxfId="106" priority="183">
      <formula>#REF!</formula>
    </cfRule>
  </conditionalFormatting>
  <conditionalFormatting sqref="K657:N657">
    <cfRule type="expression" dxfId="105" priority="177">
      <formula>$W657</formula>
    </cfRule>
  </conditionalFormatting>
  <conditionalFormatting sqref="K709:N709">
    <cfRule type="expression" dxfId="104" priority="175">
      <formula>$W709</formula>
    </cfRule>
  </conditionalFormatting>
  <conditionalFormatting sqref="K813:N813">
    <cfRule type="expression" dxfId="103" priority="145">
      <formula>$W813</formula>
    </cfRule>
  </conditionalFormatting>
  <conditionalFormatting sqref="K819:N819">
    <cfRule type="expression" dxfId="102" priority="159">
      <formula>#REF!</formula>
    </cfRule>
  </conditionalFormatting>
  <conditionalFormatting sqref="K862:N862">
    <cfRule type="expression" dxfId="101" priority="154">
      <formula>$W862</formula>
    </cfRule>
  </conditionalFormatting>
  <conditionalFormatting sqref="K914:N914">
    <cfRule type="expression" dxfId="100" priority="152">
      <formula>$W914</formula>
    </cfRule>
  </conditionalFormatting>
  <conditionalFormatting sqref="K1018:N1018">
    <cfRule type="expression" dxfId="99" priority="122">
      <formula>$W1018</formula>
    </cfRule>
  </conditionalFormatting>
  <conditionalFormatting sqref="K1024:N1024">
    <cfRule type="expression" dxfId="98" priority="136">
      <formula>#REF!</formula>
    </cfRule>
  </conditionalFormatting>
  <conditionalFormatting sqref="K1067:N1067">
    <cfRule type="expression" dxfId="97" priority="131">
      <formula>$W1067</formula>
    </cfRule>
  </conditionalFormatting>
  <conditionalFormatting sqref="K1119:N1119">
    <cfRule type="expression" dxfId="96" priority="129">
      <formula>$W1119</formula>
    </cfRule>
  </conditionalFormatting>
  <conditionalFormatting sqref="K1223:N1223">
    <cfRule type="expression" dxfId="95" priority="99">
      <formula>$W1223</formula>
    </cfRule>
  </conditionalFormatting>
  <conditionalFormatting sqref="K1229:N1229">
    <cfRule type="expression" dxfId="94" priority="113">
      <formula>#REF!</formula>
    </cfRule>
  </conditionalFormatting>
  <conditionalFormatting sqref="K1272:N1272">
    <cfRule type="expression" dxfId="93" priority="108">
      <formula>$W1272</formula>
    </cfRule>
  </conditionalFormatting>
  <conditionalFormatting sqref="K1324:N1324">
    <cfRule type="expression" dxfId="92" priority="106">
      <formula>$W1324</formula>
    </cfRule>
  </conditionalFormatting>
  <conditionalFormatting sqref="K1428:N1428">
    <cfRule type="expression" dxfId="91" priority="76">
      <formula>$W1428</formula>
    </cfRule>
  </conditionalFormatting>
  <conditionalFormatting sqref="K1434:N1434">
    <cfRule type="expression" dxfId="90" priority="90">
      <formula>#REF!</formula>
    </cfRule>
  </conditionalFormatting>
  <conditionalFormatting sqref="K1477:N1477">
    <cfRule type="expression" dxfId="89" priority="85">
      <formula>$W1477</formula>
    </cfRule>
  </conditionalFormatting>
  <conditionalFormatting sqref="K1529:N1529">
    <cfRule type="expression" dxfId="88" priority="83">
      <formula>$W1529</formula>
    </cfRule>
  </conditionalFormatting>
  <conditionalFormatting sqref="K1633:N1633">
    <cfRule type="expression" dxfId="87" priority="53">
      <formula>$W1633</formula>
    </cfRule>
  </conditionalFormatting>
  <conditionalFormatting sqref="K1639:N1639">
    <cfRule type="expression" dxfId="86" priority="67">
      <formula>#REF!</formula>
    </cfRule>
  </conditionalFormatting>
  <conditionalFormatting sqref="K1682:N1682">
    <cfRule type="expression" dxfId="85" priority="62">
      <formula>$W1682</formula>
    </cfRule>
  </conditionalFormatting>
  <conditionalFormatting sqref="K1734:N1734">
    <cfRule type="expression" dxfId="84" priority="60">
      <formula>$W1734</formula>
    </cfRule>
  </conditionalFormatting>
  <conditionalFormatting sqref="K1838:N1838">
    <cfRule type="expression" dxfId="83" priority="30">
      <formula>$W1838</formula>
    </cfRule>
  </conditionalFormatting>
  <conditionalFormatting sqref="K1844:N1844">
    <cfRule type="expression" dxfId="82" priority="44">
      <formula>#REF!</formula>
    </cfRule>
  </conditionalFormatting>
  <conditionalFormatting sqref="K1887:N1887">
    <cfRule type="expression" dxfId="81" priority="39">
      <formula>$W1887</formula>
    </cfRule>
  </conditionalFormatting>
  <conditionalFormatting sqref="K1939:N1939">
    <cfRule type="expression" dxfId="80" priority="37">
      <formula>$W1939</formula>
    </cfRule>
  </conditionalFormatting>
  <conditionalFormatting sqref="K2043:N2043">
    <cfRule type="expression" dxfId="79" priority="7">
      <formula>$W2043</formula>
    </cfRule>
  </conditionalFormatting>
  <conditionalFormatting sqref="K2049:N2049">
    <cfRule type="expression" dxfId="78" priority="21">
      <formula>#REF!</formula>
    </cfRule>
  </conditionalFormatting>
  <conditionalFormatting sqref="K2092:N2092">
    <cfRule type="expression" dxfId="77" priority="16">
      <formula>$W2092</formula>
    </cfRule>
  </conditionalFormatting>
  <conditionalFormatting sqref="K2144:N2144">
    <cfRule type="expression" dxfId="76" priority="14">
      <formula>$W2144</formula>
    </cfRule>
  </conditionalFormatting>
  <conditionalFormatting sqref="R3:S3">
    <cfRule type="expression" dxfId="75" priority="658" stopIfTrue="1">
      <formula>$G$2325</formula>
    </cfRule>
  </conditionalFormatting>
  <conditionalFormatting sqref="R4:S4">
    <cfRule type="expression" dxfId="74" priority="659" stopIfTrue="1">
      <formula>$G$2329</formula>
    </cfRule>
  </conditionalFormatting>
  <dataValidations count="7">
    <dataValidation type="list" allowBlank="1" showInputMessage="1" showErrorMessage="1" sqref="I271:N271 I60:N60 I274:N274 I277:N277 I280:N280 I283:N283 I151:N151 I183:N183 I482:N482 I326:N326 I485:N485 I488:N488 I491:N491 I494:N494 I392:N392 I416:N416 I687:N687 I531:N531 I690:N690 I693:N693 I696:N696 I699:N699 I597:N597 I621:N621 I892:N892 I736:N736 I895:N895 I898:N898 I901:N901 I904:N904 I802:N802 I826:N826 I1097:N1097 I941:N941 I1100:N1100 I1103:N1103 I1106:N1106 I1109:N1109 I1007:N1007 I1031:N1031 I1302:N1302 I1146:N1146 I1305:N1305 I1308:N1308 I1311:N1311 I1314:N1314 I1212:N1212 I1236:N1236 I1507:N1507 I1351:N1351 I1510:N1510 I1513:N1513 I1516:N1516 I1519:N1519 I1417:N1417 I1441:N1441 I1712:N1712 I1556:N1556 I1715:N1715 I1718:N1718 I1721:N1721 I1724:N1724 I1622:N1622 I1646:N1646 I1917:N1917 I1761:N1761 I1920:N1920 I1923:N1923 I1926:N1926 I1929:N1929 I1827:N1827 I1851:N1851 I2122:N2122 I1966:N1966 I2125:N2125 I2128:N2128 I2131:N2131 I2134:N2134 I2032:N2032 I2056:N2056">
      <formula1>Euconst_quantification_fuels</formula1>
    </dataValidation>
    <dataValidation type="list" allowBlank="1" showInputMessage="1" showErrorMessage="1" sqref="K221 M221 I221 K444 M444 I444 K649 M649 I649 K854 M854 I854 K1059 M1059 I1059 K1264 M1264 I1264 K1469 M1469 I1469 K1674 M1674 I1674 K1879 M1879 I1879 K2084 M2084 I2084">
      <formula1>Euconst_quantification_heat</formula1>
    </dataValidation>
    <dataValidation type="list" allowBlank="1" showInputMessage="1" showErrorMessage="1" sqref="I97:N97 I217:N220 I184:N184 I352:N352 I440:N443 I417:N417 I557:N557 I645:N648 I622:N622 I762:N762 I850:N853 I827:N827 I967:N967 I1055:N1058 I1032:N1032 I1172:N1172 I1260:N1263 I1237:N1237 I1377:N1377 I1465:N1468 I1442:N1442 I1582:N1582 I1670:N1673 I1647:N1647 I1787:N1787 I1875:N1878 I1852:N1852 I1992:N1992 I2080:N2083 I2057:N2057">
      <formula1>Euconst_quantification_energy</formula1>
    </dataValidation>
    <dataValidation type="list" allowBlank="1" showInputMessage="1" showErrorMessage="1" sqref="I272:N273 I275:N276 I278:N279 I281:N282 I284:N285 I152:N154 I185:N185 I483:N484 I486:N487 I489:N490 I492:N493 I495:N496 I393:N395 I418:N418 I688:N689 I691:N692 I694:N695 I697:N698 I700:N701 I598:N600 I623:N623 I893:N894 I896:N897 I899:N900 I902:N903 I905:N906 I803:N805 I828:N828 I1098:N1099 I1101:N1102 I1104:N1105 I1107:N1108 I1110:N1111 I1008:N1010 I1033:N1033 I1303:N1304 I1306:N1307 I1309:N1310 I1312:N1313 I1315:N1316 I1213:N1215 I1238:N1238 I1508:N1509 I1511:N1512 I1514:N1515 I1517:N1518 I1520:N1521 I1418:N1420 I1443:N1443 I1713:N1714 I1716:N1717 I1719:N1720 I1722:N1723 I1725:N1726 I1623:N1625 I1648:N1648 I1918:N1919 I1921:N1922 I1924:N1925 I1927:N1928 I1930:N1931 I1828:N1830 I1853:N1853 I2123:N2124 I2126:N2127 I2129:N2130 I2132:N2133 I2135:N2136 I2033:N2035 I2058:N2058">
      <formula1>Euconst_properties</formula1>
    </dataValidation>
    <dataValidation type="list" allowBlank="1" showInputMessage="1" showErrorMessage="1" sqref="K231 K107 K75 K297 K195 K454 K362 K339 K506 K428 K659 K567 K544 K711 K633 K864 K772 K749 K916 K838 K1069 K977 K954 K1121 K1043 K1274 K1182 K1159 K1326 K1248 K1479 K1387 K1364 K1531 K1453 K1684 K1592 K1569 K1736 K1658 K1889 K1797 K1774 K1941 K1863 K2094 K2002 K1979 K2146 K2068">
      <formula1>Euconst_UncertaintyOrInfeasibleOrUnreasonable</formula1>
    </dataValidation>
    <dataValidation type="list" allowBlank="1" showInputMessage="1" showErrorMessage="1" sqref="M208 M117 I107 M262 M144 I75 I231 M250 I297 M164 I195 M435 M369 I362 M477 M389 I339 I454 M467 I506 M405 I428 M640 M574 I567 M682 M594 I544 I659 M672 I711 M610 I633 M845 M779 I772 M887 M799 I749 I864 M877 I916 M815 I838 M1050 M984 I977 M1092 M1004 I954 I1069 M1082 I1121 M1020 I1043 M1255 M1189 I1182 M1297 M1209 I1159 I1274 M1287 I1326 M1225 I1248 M1460 M1394 I1387 M1502 M1414 I1364 I1479 M1492 I1531 M1430 I1453 M1665 M1599 I1592 M1707 M1619 I1569 I1684 M1697 I1736 M1635 I1658 M1870 M1804 I1797 M1912 M1824 I1774 I1889 M1902 I1941 M1840 I1863 M2075 M2009 I2002 M2117 M2029 I1979 I2094 M2107 I2146 M2045 I2068">
      <formula1>Euconst_TrueFalse</formula1>
    </dataValidation>
    <dataValidation type="list" allowBlank="1" showInputMessage="1" showErrorMessage="1" sqref="I62 I328 I533 I738 I943 I1148 I1353 I1558 I1763 I1968">
      <formula1>Euconst_quantification_annual</formula1>
    </dataValidation>
  </dataValidations>
  <hyperlinks>
    <hyperlink ref="G2:H2" location="JUMP_TOC_Home" display="Table of contents"/>
    <hyperlink ref="E3:F3" location="JUMP_F_Top" display="Top of sheet"/>
    <hyperlink ref="I2:J2" location="JUMP_E_Top" display="Previous sheet"/>
    <hyperlink ref="E4:F4" location="JUMP_F_Bottom" display="End of sheet"/>
    <hyperlink ref="K2:L2" location="JUMP_G_Top" display="Next sheet"/>
  </hyperlinks>
  <pageMargins left="0.7" right="0.7" top="0.78740157499999996" bottom="0.78740157499999996" header="0.3" footer="0.3"/>
  <pageSetup paperSize="9" scale="56"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9">
    <tabColor rgb="FF92D050"/>
  </sheetPr>
  <dimension ref="A1:Y1105"/>
  <sheetViews>
    <sheetView zoomScaleNormal="100" workbookViewId="0">
      <pane ySplit="5" topLeftCell="A6" activePane="bottomLeft" state="frozen"/>
      <selection sqref="A1:E4"/>
      <selection pane="bottomLeft" activeCell="B2" sqref="B2:D4"/>
    </sheetView>
  </sheetViews>
  <sheetFormatPr baseColWidth="10" defaultColWidth="11.42578125" defaultRowHeight="14.25" x14ac:dyDescent="0.2"/>
  <cols>
    <col min="1" max="1" width="5.7109375" style="245" hidden="1" customWidth="1"/>
    <col min="2" max="4" width="5.7109375" style="36" customWidth="1"/>
    <col min="5" max="14" width="12.7109375" style="36" customWidth="1"/>
    <col min="15" max="15" width="5.7109375" style="36" customWidth="1"/>
    <col min="16" max="22" width="11.42578125" style="164" hidden="1" customWidth="1"/>
    <col min="23" max="23" width="11.42578125" style="263" hidden="1" customWidth="1"/>
    <col min="24" max="16384" width="11.42578125" style="244"/>
  </cols>
  <sheetData>
    <row r="1" spans="1:25" s="164" customFormat="1" ht="15" hidden="1" thickBot="1" x14ac:dyDescent="0.25">
      <c r="A1" s="245" t="s">
        <v>160</v>
      </c>
      <c r="B1" s="18"/>
      <c r="C1" s="18"/>
      <c r="D1" s="18"/>
      <c r="E1" s="18"/>
      <c r="F1" s="18"/>
      <c r="G1" s="18"/>
      <c r="H1" s="18"/>
      <c r="I1" s="18"/>
      <c r="J1" s="18"/>
      <c r="K1" s="18"/>
      <c r="L1" s="18"/>
      <c r="M1" s="18"/>
      <c r="N1" s="18"/>
      <c r="O1" s="18"/>
      <c r="P1" s="164" t="s">
        <v>160</v>
      </c>
      <c r="Q1" s="164" t="s">
        <v>160</v>
      </c>
      <c r="R1" s="164" t="s">
        <v>160</v>
      </c>
      <c r="S1" s="164" t="s">
        <v>160</v>
      </c>
      <c r="T1" s="164" t="s">
        <v>160</v>
      </c>
      <c r="U1" s="164" t="s">
        <v>160</v>
      </c>
      <c r="V1" s="164" t="s">
        <v>160</v>
      </c>
      <c r="W1" s="263" t="s">
        <v>160</v>
      </c>
    </row>
    <row r="2" spans="1:25" s="20" customFormat="1" ht="15" thickBot="1" x14ac:dyDescent="0.25">
      <c r="A2" s="18"/>
      <c r="B2" s="723" t="str">
        <f>Translations!$B$382</f>
        <v>G. 
Alternatīvās (fall-back) apakšiekārtas</v>
      </c>
      <c r="C2" s="724"/>
      <c r="D2" s="725"/>
      <c r="E2" s="297" t="str">
        <f>Translations!$B$2</f>
        <v>Navigācijas josla:</v>
      </c>
      <c r="F2" s="298"/>
      <c r="G2" s="732" t="str">
        <f>Translations!$B$18</f>
        <v>Saturs</v>
      </c>
      <c r="H2" s="646"/>
      <c r="I2" s="646" t="str">
        <f>Translations!$B$19</f>
        <v>Iepriekšējā lapa</v>
      </c>
      <c r="J2" s="646"/>
      <c r="K2" s="646" t="str">
        <f>Translations!$B$3</f>
        <v>Nākamā lapa</v>
      </c>
      <c r="L2" s="646"/>
      <c r="M2" s="646"/>
      <c r="N2" s="646"/>
      <c r="O2" s="19"/>
      <c r="P2" s="23"/>
      <c r="Q2" s="23"/>
      <c r="R2" s="23"/>
      <c r="S2" s="23"/>
      <c r="T2" s="23"/>
      <c r="U2" s="23"/>
      <c r="V2" s="23"/>
      <c r="W2" s="238"/>
      <c r="X2" s="218"/>
      <c r="Y2" s="219"/>
    </row>
    <row r="3" spans="1:25" s="20" customFormat="1" ht="15.75" customHeight="1" thickBot="1" x14ac:dyDescent="0.25">
      <c r="A3" s="18"/>
      <c r="B3" s="726"/>
      <c r="C3" s="727"/>
      <c r="D3" s="728"/>
      <c r="E3" s="646" t="str">
        <f>Translations!$B$4</f>
        <v>Lapas sākums</v>
      </c>
      <c r="F3" s="715"/>
      <c r="G3" s="1068" t="str">
        <f>IF(AND(CNTR_ExistSubInstEntries,INDEX(CNTR_FallBackSubInstRelevant,P3)=FALSE),"",HYPERLINK("#JUMP_G"&amp;P3,INDEX(EUconst_FallBackListNames,P3)))</f>
        <v>Siltuma līmeņatzīmes apakšiekārta, OEP | bez OIM)</v>
      </c>
      <c r="H3" s="1069"/>
      <c r="I3" s="1068" t="str">
        <f>IF(AND(CNTR_ExistSubInstEntries,INDEX(CNTR_FallBackSubInstRelevant,R3)=FALSE),"",HYPERLINK("#JUMP_G"&amp;R3,INDEX(EUconst_FallBackListNames,R3)))</f>
        <v>Siltuma līmeņatzīmes apakšiekārta (bez OEP | bez OIM)</v>
      </c>
      <c r="J3" s="1069"/>
      <c r="K3" s="1068" t="str">
        <f>IF(AND(CNTR_ExistSubInstEntries,INDEX(CNTR_FallBackSubInstRelevant,T3)=FALSE),"",HYPERLINK("#JUMP_G"&amp;T3,INDEX(EUconst_FallBackListNames,T3)))</f>
        <v>Siltuma līmeņatzīmes apakšiekārta, OEP | OIM)</v>
      </c>
      <c r="L3" s="1069"/>
      <c r="M3" s="1068" t="str">
        <f>IF(AND(CNTR_ExistSubInstEntries,INDEX(CNTR_FallBackSubInstRelevant,V3)=FALSE),"",HYPERLINK("#JUMP_G"&amp;V3,INDEX(EUconst_FallBackListNames,V3)))</f>
        <v>Centralizētās siltumapgādes apakšiekārta</v>
      </c>
      <c r="N3" s="1069"/>
      <c r="O3" s="19"/>
      <c r="P3" s="1067">
        <v>1</v>
      </c>
      <c r="Q3" s="1067"/>
      <c r="R3" s="1067">
        <v>2</v>
      </c>
      <c r="S3" s="1067"/>
      <c r="T3" s="1067">
        <v>3</v>
      </c>
      <c r="U3" s="1067" t="s">
        <v>319</v>
      </c>
      <c r="V3" s="1067">
        <v>4</v>
      </c>
      <c r="W3" s="1067"/>
      <c r="X3" s="218"/>
      <c r="Y3" s="218"/>
    </row>
    <row r="4" spans="1:25" s="20" customFormat="1" ht="15.75" customHeight="1" thickBot="1" x14ac:dyDescent="0.25">
      <c r="A4" s="18"/>
      <c r="B4" s="729"/>
      <c r="C4" s="730"/>
      <c r="D4" s="731"/>
      <c r="E4" s="646" t="str">
        <f>Translations!$B$5</f>
        <v>Lapas beigas</v>
      </c>
      <c r="F4" s="646"/>
      <c r="G4" s="1068" t="str">
        <f>IF(AND(CNTR_ExistSubInstEntries,INDEX(CNTR_FallBackSubInstRelevant,P4)=FALSE),"",HYPERLINK("#JUMP_G"&amp;P4,INDEX(EUconst_FallBackListNames,P4)))</f>
        <v>Kurināmā līmeņatzīmes apakšiekārta (OEP | bez OIM)</v>
      </c>
      <c r="H4" s="1069"/>
      <c r="I4" s="1068" t="str">
        <f>IF(AND(CNTR_ExistSubInstEntries,INDEX(CNTR_FallBackSubInstRelevant,R4)=FALSE),"",HYPERLINK("#JUMP_G"&amp;R4,INDEX(EUconst_FallBackListNames,R4)))</f>
        <v>Kurināmā līmeņatzīmes apakšiekārta (bez OEP | bez OIM)</v>
      </c>
      <c r="J4" s="1069"/>
      <c r="K4" s="1068" t="str">
        <f>IF(AND(CNTR_ExistSubInstEntries,INDEX(CNTR_FallBackSubInstRelevant,T4)=FALSE),"",HYPERLINK("#JUMP_G"&amp;T4,INDEX(EUconst_FallBackListNames,T4)))</f>
        <v>Kurināmā līmeņatzīmes apakšiekārta (OEP | OIM)</v>
      </c>
      <c r="L4" s="1069"/>
      <c r="M4" s="1068" t="str">
        <f>IF(AND(CNTR_ExistSubInstEntries,INDEX(CNTR_FallBackSubInstRelevant,V4)=FALSE),"",HYPERLINK("#JUMP_G"&amp;V4,INDEX(EUconst_FallBackListNames,V4)))</f>
        <v>Procesa emisiju apakšiekārta (OEP | bez OIM)</v>
      </c>
      <c r="N4" s="1069"/>
      <c r="O4" s="19"/>
      <c r="P4" s="1067">
        <v>5</v>
      </c>
      <c r="Q4" s="1067"/>
      <c r="R4" s="1067">
        <v>6</v>
      </c>
      <c r="S4" s="1067"/>
      <c r="T4" s="1067">
        <v>7</v>
      </c>
      <c r="U4" s="1067"/>
      <c r="V4" s="1067">
        <v>8</v>
      </c>
      <c r="W4" s="1067"/>
      <c r="X4" s="218"/>
      <c r="Y4" s="218"/>
    </row>
    <row r="5" spans="1:25" s="20" customFormat="1" ht="15.75" customHeight="1" x14ac:dyDescent="0.2">
      <c r="A5" s="18"/>
      <c r="B5" s="299"/>
      <c r="C5" s="299"/>
      <c r="D5" s="299"/>
      <c r="E5" s="498"/>
      <c r="F5" s="498"/>
      <c r="G5" s="1068" t="str">
        <f>IF(AND(CNTR_ExistSubInstEntries,INDEX(CNTR_FallBackSubInstRelevant,P5)=FALSE),"",HYPERLINK("#JUMP_G"&amp;P5,INDEX(EUconst_FallBackListNames,P5)))</f>
        <v>Procesa emisiju apakšiekārta (bez OEP | bez OIM)</v>
      </c>
      <c r="H5" s="1069"/>
      <c r="I5" s="1068" t="str">
        <f>IF(AND(CNTR_ExistSubInstEntries,INDEX(CNTR_FallBackSubInstRelevant,R5)=FALSE),"",HYPERLINK("#JUMP_G"&amp;R5,INDEX(EUconst_FallBackListNames,R5)))</f>
        <v>Procesa emisiju apakšiekārta (OEP | OIM)</v>
      </c>
      <c r="J5" s="1069"/>
      <c r="K5" s="492"/>
      <c r="L5" s="492"/>
      <c r="M5" s="492"/>
      <c r="N5" s="492"/>
      <c r="O5" s="19"/>
      <c r="P5" s="1067">
        <v>9</v>
      </c>
      <c r="Q5" s="1067"/>
      <c r="R5" s="1067">
        <v>10</v>
      </c>
      <c r="S5" s="1067"/>
      <c r="T5" s="557"/>
      <c r="U5" s="557"/>
      <c r="V5" s="557"/>
      <c r="W5" s="557"/>
      <c r="X5" s="218"/>
      <c r="Y5" s="218"/>
    </row>
    <row r="6" spans="1:25" x14ac:dyDescent="0.2">
      <c r="O6" s="19"/>
      <c r="U6" s="23"/>
      <c r="V6" s="23"/>
      <c r="W6" s="238"/>
    </row>
    <row r="7" spans="1:25" ht="18" x14ac:dyDescent="0.2">
      <c r="C7" s="2" t="s">
        <v>301</v>
      </c>
      <c r="D7" s="720" t="str">
        <f>Translations!$B$383</f>
        <v>Lapa “Fall-back” — AR ALTERNATĪVAJĀM (FALL-BACK) APAKŠIEKĀRTĀM SAISTĪTIE APAKŠIEKĀRTU DATI</v>
      </c>
      <c r="E7" s="720"/>
      <c r="F7" s="720"/>
      <c r="G7" s="720"/>
      <c r="H7" s="720"/>
      <c r="I7" s="720"/>
      <c r="J7" s="720"/>
      <c r="K7" s="720"/>
      <c r="L7" s="720"/>
      <c r="M7" s="720"/>
      <c r="N7" s="720"/>
      <c r="O7" s="19"/>
      <c r="U7" s="23"/>
      <c r="V7" s="23"/>
      <c r="W7" s="238"/>
    </row>
    <row r="8" spans="1:25" s="20" customFormat="1" ht="5.0999999999999996" customHeight="1" x14ac:dyDescent="0.25">
      <c r="A8" s="18"/>
      <c r="B8" s="194"/>
      <c r="C8" s="194"/>
      <c r="D8" s="194"/>
      <c r="E8" s="194"/>
      <c r="F8" s="194"/>
      <c r="G8" s="194"/>
      <c r="H8" s="194"/>
      <c r="I8" s="194"/>
      <c r="J8" s="194"/>
      <c r="K8" s="194"/>
      <c r="L8" s="194"/>
      <c r="M8" s="19"/>
      <c r="N8" s="19"/>
      <c r="O8" s="19"/>
      <c r="P8" s="310"/>
      <c r="Q8" s="310"/>
      <c r="R8" s="310"/>
      <c r="S8" s="310"/>
      <c r="T8" s="310"/>
      <c r="U8" s="310"/>
      <c r="V8" s="310"/>
      <c r="W8" s="359"/>
      <c r="X8" s="244"/>
      <c r="Y8" s="244"/>
    </row>
    <row r="9" spans="1:25" s="20" customFormat="1" ht="15" customHeight="1" x14ac:dyDescent="0.25">
      <c r="A9" s="18"/>
      <c r="B9" s="194"/>
      <c r="C9" s="194"/>
      <c r="D9" s="194"/>
      <c r="E9" s="1065" t="str">
        <f>Translations!$B$384</f>
        <v>Navigācijas joslā ir tikai saites uz apakšiekārtām, kas atzīmētas kā relevantas C lapas I sadaļā.</v>
      </c>
      <c r="F9" s="1065"/>
      <c r="G9" s="1065"/>
      <c r="H9" s="1065"/>
      <c r="I9" s="1065"/>
      <c r="J9" s="1065"/>
      <c r="K9" s="1065"/>
      <c r="L9" s="1065"/>
      <c r="M9" s="1065"/>
      <c r="N9" s="19"/>
      <c r="O9" s="19"/>
      <c r="P9" s="310"/>
      <c r="Q9" s="310"/>
      <c r="R9" s="310"/>
      <c r="S9" s="310"/>
      <c r="T9" s="310"/>
      <c r="U9" s="310"/>
      <c r="V9" s="310"/>
      <c r="W9" s="359"/>
      <c r="X9" s="244"/>
      <c r="Y9" s="244"/>
    </row>
    <row r="10" spans="1:25" x14ac:dyDescent="0.2">
      <c r="D10" s="1056"/>
      <c r="E10" s="1056"/>
      <c r="F10" s="1056"/>
      <c r="G10" s="1056"/>
      <c r="H10" s="1056"/>
      <c r="I10" s="1056"/>
      <c r="J10" s="1056"/>
      <c r="K10" s="1056"/>
      <c r="L10" s="1056"/>
      <c r="M10" s="1056"/>
      <c r="N10" s="1056"/>
      <c r="O10" s="19"/>
      <c r="U10" s="23"/>
      <c r="V10" s="23"/>
      <c r="W10" s="238"/>
    </row>
    <row r="11" spans="1:25" ht="16.5" customHeight="1" x14ac:dyDescent="0.2">
      <c r="C11" s="721" t="str">
        <f>Translations!$B$235</f>
        <v>Šīs lapas ievaddaļa</v>
      </c>
      <c r="D11" s="721"/>
      <c r="E11" s="721"/>
      <c r="F11" s="721"/>
      <c r="G11" s="721"/>
      <c r="H11" s="721"/>
      <c r="I11" s="721"/>
      <c r="J11" s="721"/>
      <c r="K11" s="721"/>
      <c r="L11" s="721"/>
      <c r="M11" s="721"/>
      <c r="N11" s="721"/>
      <c r="O11" s="19"/>
      <c r="P11" s="245"/>
      <c r="Q11" s="245"/>
      <c r="R11" s="245"/>
      <c r="S11" s="245"/>
      <c r="T11" s="245"/>
      <c r="U11" s="23"/>
      <c r="V11" s="23"/>
      <c r="W11" s="238"/>
    </row>
    <row r="12" spans="1:25" ht="5.0999999999999996" customHeight="1" thickBot="1" x14ac:dyDescent="0.25">
      <c r="O12" s="19"/>
      <c r="P12" s="245"/>
      <c r="Q12" s="245"/>
      <c r="R12" s="245"/>
      <c r="S12" s="245"/>
      <c r="T12" s="245"/>
      <c r="U12" s="245"/>
      <c r="V12" s="245"/>
      <c r="W12" s="262"/>
    </row>
    <row r="13" spans="1:25" ht="5.0999999999999996" customHeight="1" x14ac:dyDescent="0.2">
      <c r="C13" s="208"/>
      <c r="D13" s="209"/>
      <c r="E13" s="209"/>
      <c r="F13" s="209"/>
      <c r="G13" s="209"/>
      <c r="H13" s="209"/>
      <c r="I13" s="209"/>
      <c r="J13" s="209"/>
      <c r="K13" s="209"/>
      <c r="L13" s="209"/>
      <c r="M13" s="209"/>
      <c r="N13" s="210"/>
      <c r="O13" s="19"/>
      <c r="P13" s="245"/>
      <c r="Q13" s="245"/>
      <c r="R13" s="245"/>
      <c r="S13" s="245"/>
      <c r="T13" s="245"/>
      <c r="U13" s="245"/>
      <c r="V13" s="245"/>
      <c r="W13" s="262"/>
    </row>
    <row r="14" spans="1:25" ht="12.75" customHeight="1" x14ac:dyDescent="0.2">
      <c r="C14" s="211"/>
      <c r="D14" s="930" t="str">
        <f>Translations!$B$236</f>
        <v>Visos aprakstos par metodēm, kas nākamajās iedaļās izmantotas monitorējamo un ziņojamo parametru kvantificēšanai, attiecīgā gadījumā norāda</v>
      </c>
      <c r="E14" s="930"/>
      <c r="F14" s="930"/>
      <c r="G14" s="930"/>
      <c r="H14" s="930"/>
      <c r="I14" s="930"/>
      <c r="J14" s="930"/>
      <c r="K14" s="930"/>
      <c r="L14" s="930"/>
      <c r="M14" s="930"/>
      <c r="N14" s="931"/>
      <c r="O14" s="19"/>
      <c r="P14" s="245"/>
      <c r="Q14" s="245"/>
      <c r="R14" s="245"/>
      <c r="S14" s="245"/>
      <c r="T14" s="245"/>
      <c r="U14" s="245"/>
      <c r="V14" s="245"/>
      <c r="W14" s="262"/>
    </row>
    <row r="15" spans="1:25" ht="12.75" customHeight="1" x14ac:dyDescent="0.2">
      <c r="C15" s="211"/>
      <c r="D15" s="212" t="s">
        <v>139</v>
      </c>
      <c r="E15" s="932" t="str">
        <f>Translations!$B$237</f>
        <v>aprēķinu soļus,</v>
      </c>
      <c r="F15" s="932"/>
      <c r="G15" s="932"/>
      <c r="H15" s="932"/>
      <c r="I15" s="932"/>
      <c r="J15" s="932"/>
      <c r="K15" s="932"/>
      <c r="L15" s="932"/>
      <c r="M15" s="932"/>
      <c r="N15" s="933"/>
      <c r="O15" s="19"/>
      <c r="P15" s="245"/>
      <c r="Q15" s="245"/>
      <c r="R15" s="245"/>
      <c r="S15" s="245"/>
      <c r="T15" s="245"/>
      <c r="U15" s="245"/>
      <c r="V15" s="245"/>
      <c r="W15" s="262"/>
    </row>
    <row r="16" spans="1:25" ht="12.75" customHeight="1" x14ac:dyDescent="0.2">
      <c r="C16" s="211"/>
      <c r="D16" s="212" t="s">
        <v>139</v>
      </c>
      <c r="E16" s="932" t="str">
        <f>Translations!$B$238</f>
        <v xml:space="preserve">datu avotus, </v>
      </c>
      <c r="F16" s="932"/>
      <c r="G16" s="932"/>
      <c r="H16" s="932"/>
      <c r="I16" s="932"/>
      <c r="J16" s="932"/>
      <c r="K16" s="932"/>
      <c r="L16" s="932"/>
      <c r="M16" s="932"/>
      <c r="N16" s="933"/>
      <c r="O16" s="19"/>
      <c r="P16" s="245"/>
      <c r="Q16" s="245"/>
      <c r="R16" s="245"/>
      <c r="S16" s="245"/>
      <c r="T16" s="245"/>
      <c r="U16" s="245"/>
      <c r="V16" s="245"/>
      <c r="W16" s="262"/>
    </row>
    <row r="17" spans="1:25" ht="12.75" customHeight="1" x14ac:dyDescent="0.2">
      <c r="C17" s="211"/>
      <c r="D17" s="212" t="s">
        <v>139</v>
      </c>
      <c r="E17" s="932" t="str">
        <f>Translations!$B$239</f>
        <v xml:space="preserve">aprēķinu formulas, </v>
      </c>
      <c r="F17" s="932"/>
      <c r="G17" s="932"/>
      <c r="H17" s="932"/>
      <c r="I17" s="932"/>
      <c r="J17" s="932"/>
      <c r="K17" s="932"/>
      <c r="L17" s="932"/>
      <c r="M17" s="932"/>
      <c r="N17" s="933"/>
      <c r="O17" s="19"/>
      <c r="P17" s="245"/>
      <c r="Q17" s="245"/>
      <c r="R17" s="245"/>
      <c r="S17" s="245"/>
      <c r="T17" s="245"/>
      <c r="U17" s="245"/>
      <c r="V17" s="245"/>
      <c r="W17" s="262"/>
    </row>
    <row r="18" spans="1:25" ht="12.75" customHeight="1" x14ac:dyDescent="0.2">
      <c r="C18" s="211"/>
      <c r="D18" s="212" t="s">
        <v>139</v>
      </c>
      <c r="E18" s="932" t="str">
        <f>Translations!$B$240</f>
        <v xml:space="preserve">relevantos aprēķinu koeficientus ar mērvienībām, </v>
      </c>
      <c r="F18" s="932"/>
      <c r="G18" s="932"/>
      <c r="H18" s="932"/>
      <c r="I18" s="932"/>
      <c r="J18" s="932"/>
      <c r="K18" s="932"/>
      <c r="L18" s="932"/>
      <c r="M18" s="932"/>
      <c r="N18" s="933"/>
      <c r="O18" s="19"/>
      <c r="P18" s="245"/>
      <c r="Q18" s="245"/>
      <c r="R18" s="245"/>
      <c r="S18" s="245"/>
      <c r="T18" s="245"/>
      <c r="U18" s="245"/>
      <c r="V18" s="245"/>
      <c r="W18" s="262"/>
    </row>
    <row r="19" spans="1:25" ht="12.75" customHeight="1" x14ac:dyDescent="0.2">
      <c r="C19" s="211"/>
      <c r="D19" s="212" t="s">
        <v>139</v>
      </c>
      <c r="E19" s="932" t="str">
        <f>Translations!$B$241</f>
        <v xml:space="preserve">apstiprinošo datu horizontālas un vertikālas pārbaudes, </v>
      </c>
      <c r="F19" s="932"/>
      <c r="G19" s="932"/>
      <c r="H19" s="932"/>
      <c r="I19" s="932"/>
      <c r="J19" s="932"/>
      <c r="K19" s="932"/>
      <c r="L19" s="932"/>
      <c r="M19" s="932"/>
      <c r="N19" s="933"/>
      <c r="O19" s="19"/>
      <c r="P19" s="245"/>
      <c r="Q19" s="245"/>
      <c r="R19" s="245"/>
      <c r="S19" s="245"/>
      <c r="T19" s="245"/>
      <c r="U19" s="245"/>
      <c r="V19" s="245"/>
      <c r="W19" s="262"/>
    </row>
    <row r="20" spans="1:25" ht="12.75" customHeight="1" x14ac:dyDescent="0.2">
      <c r="C20" s="211"/>
      <c r="D20" s="212" t="s">
        <v>139</v>
      </c>
      <c r="E20" s="932" t="str">
        <f>Translations!$B$242</f>
        <v>paraugošanas plānu pamatā esošās procedūras,</v>
      </c>
      <c r="F20" s="932"/>
      <c r="G20" s="932"/>
      <c r="H20" s="932"/>
      <c r="I20" s="932"/>
      <c r="J20" s="932"/>
      <c r="K20" s="932"/>
      <c r="L20" s="932"/>
      <c r="M20" s="932"/>
      <c r="N20" s="933"/>
      <c r="O20" s="19"/>
      <c r="P20" s="245"/>
      <c r="Q20" s="245"/>
      <c r="R20" s="245"/>
      <c r="S20" s="245"/>
      <c r="T20" s="245"/>
      <c r="U20" s="245"/>
      <c r="V20" s="245"/>
      <c r="W20" s="262"/>
    </row>
    <row r="21" spans="1:25" ht="12.75" customHeight="1" x14ac:dyDescent="0.2">
      <c r="C21" s="211"/>
      <c r="D21" s="212" t="s">
        <v>139</v>
      </c>
      <c r="E21" s="932" t="str">
        <f>Translations!$B$243</f>
        <v>izmantoto mēraprīkojumu ar atsauci uz relevanto diagrammu un aprakstu, kā tie uzstādīti un uzturēti,</v>
      </c>
      <c r="F21" s="932"/>
      <c r="G21" s="932"/>
      <c r="H21" s="932"/>
      <c r="I21" s="932"/>
      <c r="J21" s="932"/>
      <c r="K21" s="932"/>
      <c r="L21" s="932"/>
      <c r="M21" s="932"/>
      <c r="N21" s="933"/>
      <c r="O21" s="19"/>
      <c r="P21" s="245"/>
      <c r="Q21" s="245"/>
      <c r="R21" s="245"/>
      <c r="S21" s="245"/>
      <c r="T21" s="245"/>
      <c r="U21" s="245"/>
      <c r="V21" s="245"/>
      <c r="W21" s="262"/>
    </row>
    <row r="22" spans="1:25" ht="12.75" customHeight="1" x14ac:dyDescent="0.2">
      <c r="C22" s="211"/>
      <c r="D22" s="212" t="s">
        <v>139</v>
      </c>
      <c r="E22" s="932" t="str">
        <f>Translations!$B$244</f>
        <v>to laboratoriju sarakstu, kas veic relevantās analītiskās procedūras.</v>
      </c>
      <c r="F22" s="932"/>
      <c r="G22" s="932"/>
      <c r="H22" s="932"/>
      <c r="I22" s="932"/>
      <c r="J22" s="932"/>
      <c r="K22" s="932"/>
      <c r="L22" s="932"/>
      <c r="M22" s="932"/>
      <c r="N22" s="933"/>
      <c r="O22" s="19"/>
      <c r="P22" s="245"/>
      <c r="Q22" s="245"/>
      <c r="R22" s="245"/>
      <c r="S22" s="245"/>
      <c r="T22" s="245"/>
      <c r="U22" s="245"/>
      <c r="V22" s="245"/>
      <c r="W22" s="262"/>
    </row>
    <row r="23" spans="1:25" ht="5.0999999999999996" customHeight="1" x14ac:dyDescent="0.2">
      <c r="C23" s="211"/>
      <c r="D23" s="250"/>
      <c r="E23" s="213"/>
      <c r="F23" s="213"/>
      <c r="G23" s="213"/>
      <c r="H23" s="213"/>
      <c r="I23" s="213"/>
      <c r="J23" s="213"/>
      <c r="K23" s="213"/>
      <c r="L23" s="213"/>
      <c r="M23" s="213"/>
      <c r="N23" s="214"/>
      <c r="O23" s="19"/>
      <c r="P23" s="245"/>
      <c r="Q23" s="245"/>
      <c r="R23" s="245"/>
      <c r="S23" s="245"/>
      <c r="T23" s="245"/>
      <c r="U23" s="245"/>
      <c r="V23" s="245"/>
      <c r="W23" s="262"/>
    </row>
    <row r="24" spans="1:25" ht="12.75" customHeight="1" x14ac:dyDescent="0.2">
      <c r="C24" s="211"/>
      <c r="D24" s="930" t="str">
        <f>Translations!$B$245</f>
        <v>Attiecīgā gadījumā aprakstam jāietver vienkāršotā nenoteiktības novērtējuma rezultāts saskaņā ar 7. panta 2. punktu.</v>
      </c>
      <c r="E24" s="930"/>
      <c r="F24" s="930"/>
      <c r="G24" s="930"/>
      <c r="H24" s="930"/>
      <c r="I24" s="930"/>
      <c r="J24" s="930"/>
      <c r="K24" s="930"/>
      <c r="L24" s="930"/>
      <c r="M24" s="930"/>
      <c r="N24" s="931"/>
      <c r="O24" s="19"/>
      <c r="P24" s="245"/>
      <c r="Q24" s="245"/>
      <c r="R24" s="245"/>
      <c r="S24" s="245"/>
      <c r="T24" s="245"/>
      <c r="U24" s="245"/>
      <c r="V24" s="245"/>
      <c r="W24" s="262"/>
    </row>
    <row r="25" spans="1:25" ht="12.75" customHeight="1" x14ac:dyDescent="0.2">
      <c r="C25" s="211"/>
      <c r="D25" s="930" t="str">
        <f>Translations!$B$246</f>
        <v>Plānā pie katras relevantās aprēķinu formulas ietver vienu piemēru ar reāliem datiem.</v>
      </c>
      <c r="E25" s="930"/>
      <c r="F25" s="930"/>
      <c r="G25" s="930"/>
      <c r="H25" s="930"/>
      <c r="I25" s="930"/>
      <c r="J25" s="930"/>
      <c r="K25" s="930"/>
      <c r="L25" s="930"/>
      <c r="M25" s="930"/>
      <c r="N25" s="931"/>
      <c r="O25" s="19"/>
      <c r="P25" s="245"/>
      <c r="Q25" s="245"/>
      <c r="R25" s="245"/>
      <c r="S25" s="245"/>
      <c r="T25" s="245"/>
      <c r="U25" s="245"/>
      <c r="V25" s="245"/>
      <c r="W25" s="262"/>
    </row>
    <row r="26" spans="1:25" ht="5.0999999999999996" customHeight="1" thickBot="1" x14ac:dyDescent="0.25">
      <c r="C26" s="215"/>
      <c r="D26" s="216"/>
      <c r="E26" s="216"/>
      <c r="F26" s="216"/>
      <c r="G26" s="216"/>
      <c r="H26" s="216"/>
      <c r="I26" s="216"/>
      <c r="J26" s="216"/>
      <c r="K26" s="216"/>
      <c r="L26" s="216"/>
      <c r="M26" s="216"/>
      <c r="N26" s="217"/>
      <c r="O26" s="19"/>
      <c r="P26" s="245"/>
      <c r="Q26" s="245"/>
      <c r="R26" s="245"/>
      <c r="S26" s="245"/>
      <c r="T26" s="245"/>
      <c r="U26" s="245"/>
      <c r="V26" s="245"/>
      <c r="W26" s="262"/>
    </row>
    <row r="27" spans="1:25" s="20" customFormat="1" ht="12.75" x14ac:dyDescent="0.2">
      <c r="A27" s="245"/>
      <c r="B27" s="36"/>
      <c r="C27" s="36"/>
      <c r="D27" s="36"/>
      <c r="E27" s="36"/>
      <c r="F27" s="36"/>
      <c r="G27" s="36"/>
      <c r="H27" s="36"/>
      <c r="I27" s="36"/>
      <c r="J27" s="36"/>
      <c r="K27" s="36"/>
      <c r="L27" s="36"/>
      <c r="M27" s="36"/>
      <c r="N27" s="36"/>
      <c r="O27" s="19"/>
      <c r="P27" s="22"/>
      <c r="Q27" s="22"/>
      <c r="R27" s="23"/>
      <c r="S27" s="23"/>
      <c r="T27" s="22"/>
      <c r="U27" s="22"/>
      <c r="V27" s="22"/>
      <c r="W27" s="238"/>
    </row>
    <row r="28" spans="1:25" ht="16.5" customHeight="1" x14ac:dyDescent="0.2">
      <c r="C28" s="242" t="s">
        <v>25</v>
      </c>
      <c r="D28" s="842" t="str">
        <f>Translations!$B$385</f>
        <v>Alternatīvās apakšiekārtas</v>
      </c>
      <c r="E28" s="842"/>
      <c r="F28" s="842"/>
      <c r="G28" s="842"/>
      <c r="H28" s="842"/>
      <c r="I28" s="842"/>
      <c r="J28" s="842"/>
      <c r="K28" s="842"/>
      <c r="L28" s="842"/>
      <c r="M28" s="842"/>
      <c r="N28" s="842"/>
      <c r="O28" s="19"/>
      <c r="P28" s="245"/>
      <c r="Q28" s="245"/>
      <c r="R28" s="245"/>
      <c r="S28" s="245"/>
      <c r="T28" s="245"/>
      <c r="U28" s="23"/>
      <c r="V28" s="23"/>
      <c r="W28" s="238"/>
    </row>
    <row r="29" spans="1:25" s="20" customFormat="1" ht="15" thickBot="1" x14ac:dyDescent="0.25">
      <c r="A29" s="245"/>
      <c r="B29" s="36"/>
      <c r="C29" s="163"/>
      <c r="D29" s="163"/>
      <c r="E29" s="163"/>
      <c r="F29" s="163"/>
      <c r="G29" s="163"/>
      <c r="H29" s="163"/>
      <c r="I29" s="163"/>
      <c r="J29" s="163"/>
      <c r="K29" s="163"/>
      <c r="L29" s="163"/>
      <c r="M29" s="163"/>
      <c r="N29" s="163"/>
      <c r="O29" s="19"/>
      <c r="P29" s="22"/>
      <c r="Q29" s="22"/>
      <c r="R29" s="23"/>
      <c r="S29" s="23"/>
      <c r="T29" s="22"/>
      <c r="U29" s="23"/>
      <c r="V29" s="23"/>
      <c r="W29" s="238"/>
    </row>
    <row r="30" spans="1:25" s="20" customFormat="1" ht="15" customHeight="1" thickBot="1" x14ac:dyDescent="0.3">
      <c r="A30" s="245"/>
      <c r="B30" s="163"/>
      <c r="C30" s="374">
        <v>1</v>
      </c>
      <c r="D30" s="1075" t="str">
        <f>Translations!$B$386</f>
        <v>Alternatīvās apakšiekārta:</v>
      </c>
      <c r="E30" s="1076"/>
      <c r="F30" s="1076"/>
      <c r="G30" s="1076"/>
      <c r="H30" s="1077"/>
      <c r="I30" s="1078" t="str">
        <f>INDEX(EUconst_FallBackListNames,$C30)</f>
        <v>Siltuma līmeņatzīmes apakšiekārta, OEP | bez OIM)</v>
      </c>
      <c r="J30" s="1079"/>
      <c r="K30" s="1079"/>
      <c r="L30" s="1080"/>
      <c r="M30" s="1081" t="str">
        <f>IF(ISBLANK(INDEX(CNTR_FallBackSubInstRelevant,C30)),"",IF(INDEX(CNTR_FallBackSubInstRelevant,C30),EUConst_Relevant,EUConst_NotRelevant))</f>
        <v/>
      </c>
      <c r="N30" s="1082"/>
      <c r="O30" s="19"/>
      <c r="P30" s="373">
        <f>C30</f>
        <v>1</v>
      </c>
      <c r="Q30" s="245"/>
      <c r="R30" s="245"/>
      <c r="S30" s="245"/>
      <c r="T30" s="245"/>
      <c r="U30" s="23"/>
      <c r="V30" s="311" t="s">
        <v>318</v>
      </c>
      <c r="W30" s="356" t="b">
        <f>AND(CNTR_ExistSubInstEntries,M30=EUConst_NotRelevant)</f>
        <v>0</v>
      </c>
    </row>
    <row r="31" spans="1:25" s="20" customFormat="1" ht="12.75" customHeight="1" thickBot="1" x14ac:dyDescent="0.25">
      <c r="A31" s="245"/>
      <c r="B31" s="36"/>
      <c r="C31" s="278"/>
      <c r="D31" s="279"/>
      <c r="E31" s="279"/>
      <c r="F31" s="279"/>
      <c r="G31" s="279"/>
      <c r="H31" s="280"/>
      <c r="I31" s="1083" t="str">
        <f>IF(M30=EUConst_NotRelevant,HYPERLINK(Q31,EUconst_MsgGoToNextSubInst),IF(M30=EUConst_Relevant,HYPERLINK("",EUconst_MsgEnterThisSection),""))</f>
        <v/>
      </c>
      <c r="J31" s="1084"/>
      <c r="K31" s="1084"/>
      <c r="L31" s="1084"/>
      <c r="M31" s="1085"/>
      <c r="N31" s="1086"/>
      <c r="O31" s="19"/>
      <c r="P31" s="22" t="s">
        <v>172</v>
      </c>
      <c r="Q31" s="371" t="str">
        <f>"#JUMP_G"&amp;P30+1</f>
        <v>#JUMP_G2</v>
      </c>
      <c r="R31" s="22"/>
      <c r="S31" s="22"/>
      <c r="T31" s="22"/>
      <c r="U31" s="23"/>
      <c r="V31" s="23"/>
      <c r="W31" s="238"/>
      <c r="X31" s="244"/>
      <c r="Y31" s="244"/>
    </row>
    <row r="32" spans="1:25" ht="5.0999999999999996" customHeight="1" x14ac:dyDescent="0.2">
      <c r="C32" s="282"/>
      <c r="D32" s="283"/>
      <c r="E32" s="283"/>
      <c r="F32" s="283"/>
      <c r="G32" s="283"/>
      <c r="H32" s="283"/>
      <c r="I32" s="283"/>
      <c r="J32" s="283"/>
      <c r="K32" s="283"/>
      <c r="L32" s="283"/>
      <c r="M32" s="283"/>
      <c r="N32" s="284"/>
      <c r="O32" s="19"/>
      <c r="U32" s="23"/>
      <c r="V32" s="23"/>
      <c r="W32" s="238"/>
    </row>
    <row r="33" spans="2:23" ht="12.75" customHeight="1" x14ac:dyDescent="0.2">
      <c r="C33" s="224"/>
      <c r="D33" s="16" t="s">
        <v>26</v>
      </c>
      <c r="E33" s="801" t="str">
        <f>Translations!$B$297</f>
        <v>Apakšiekārtas sistēmas robežas</v>
      </c>
      <c r="F33" s="801"/>
      <c r="G33" s="801"/>
      <c r="H33" s="801"/>
      <c r="I33" s="801"/>
      <c r="J33" s="801"/>
      <c r="K33" s="801"/>
      <c r="L33" s="801"/>
      <c r="M33" s="801"/>
      <c r="N33" s="1016"/>
      <c r="O33" s="19"/>
      <c r="P33" s="245"/>
      <c r="Q33" s="245"/>
      <c r="R33" s="245"/>
      <c r="S33" s="245"/>
      <c r="T33" s="245"/>
      <c r="U33" s="23"/>
      <c r="V33" s="23"/>
      <c r="W33" s="238"/>
    </row>
    <row r="34" spans="2:23" ht="5.0999999999999996" customHeight="1" x14ac:dyDescent="0.2">
      <c r="B34" s="244"/>
      <c r="C34" s="224"/>
      <c r="N34" s="225"/>
      <c r="O34" s="19"/>
      <c r="P34" s="245"/>
      <c r="Q34" s="245"/>
      <c r="R34" s="245"/>
      <c r="S34" s="245"/>
      <c r="T34" s="245"/>
      <c r="U34" s="23"/>
      <c r="V34" s="23"/>
      <c r="W34" s="238"/>
    </row>
    <row r="35" spans="2:23" ht="12.75" customHeight="1" x14ac:dyDescent="0.2">
      <c r="B35" s="244"/>
      <c r="C35" s="224"/>
      <c r="D35" s="25" t="s">
        <v>32</v>
      </c>
      <c r="E35" s="917" t="str">
        <f>Translations!$B$249</f>
        <v>Informācija par izmantoto metodiku</v>
      </c>
      <c r="F35" s="917"/>
      <c r="G35" s="917"/>
      <c r="H35" s="917"/>
      <c r="I35" s="917"/>
      <c r="J35" s="917"/>
      <c r="K35" s="917"/>
      <c r="L35" s="917"/>
      <c r="M35" s="917"/>
      <c r="N35" s="1023"/>
      <c r="O35" s="19"/>
      <c r="P35" s="245"/>
      <c r="Q35" s="245"/>
      <c r="R35" s="245"/>
      <c r="S35" s="245"/>
      <c r="T35" s="245"/>
      <c r="U35" s="23"/>
      <c r="V35" s="23"/>
      <c r="W35" s="238"/>
    </row>
    <row r="36" spans="2:23" ht="12.75" customHeight="1" x14ac:dyDescent="0.2">
      <c r="B36" s="244"/>
      <c r="C36" s="224"/>
      <c r="D36" s="25"/>
      <c r="E36" s="768" t="str">
        <f>Translations!$B$298</f>
        <v>Kā prasīts FAR VI pielikuma 2. punkta b) apakšpunktā, aprakstiet šīs apakšiekārtas sistēmas robežas, aptverot šādus aspektus:</v>
      </c>
      <c r="F36" s="768"/>
      <c r="G36" s="768"/>
      <c r="H36" s="768"/>
      <c r="I36" s="768"/>
      <c r="J36" s="768"/>
      <c r="K36" s="768"/>
      <c r="L36" s="768"/>
      <c r="M36" s="768"/>
      <c r="N36" s="1047"/>
      <c r="O36" s="19"/>
      <c r="P36" s="245"/>
      <c r="Q36" s="245"/>
      <c r="R36" s="245"/>
      <c r="S36" s="245"/>
      <c r="T36" s="245"/>
      <c r="U36" s="23"/>
      <c r="V36" s="23"/>
      <c r="W36" s="238"/>
    </row>
    <row r="37" spans="2:23" ht="12.75" customHeight="1" x14ac:dyDescent="0.2">
      <c r="B37" s="244"/>
      <c r="C37" s="224"/>
      <c r="D37" s="25"/>
      <c r="E37" s="37" t="s">
        <v>139</v>
      </c>
      <c r="F37" s="913" t="str">
        <f>Translations!$B$299</f>
        <v xml:space="preserve">kādi tehniskie bloki tajās ietilpst; </v>
      </c>
      <c r="G37" s="916"/>
      <c r="H37" s="916"/>
      <c r="I37" s="916"/>
      <c r="J37" s="916"/>
      <c r="K37" s="916"/>
      <c r="L37" s="916"/>
      <c r="M37" s="916"/>
      <c r="N37" s="1001"/>
      <c r="O37" s="19"/>
      <c r="P37" s="245"/>
      <c r="Q37" s="245"/>
      <c r="R37" s="245"/>
      <c r="S37" s="245"/>
      <c r="T37" s="245"/>
      <c r="U37" s="23"/>
      <c r="V37" s="23"/>
      <c r="W37" s="238"/>
    </row>
    <row r="38" spans="2:23" ht="12.75" customHeight="1" x14ac:dyDescent="0.2">
      <c r="B38" s="244"/>
      <c r="C38" s="224"/>
      <c r="D38" s="25"/>
      <c r="E38" s="37" t="s">
        <v>139</v>
      </c>
      <c r="F38" s="913" t="str">
        <f>Translations!$B$300</f>
        <v xml:space="preserve">kādi procesi tajās tiek veikti; </v>
      </c>
      <c r="G38" s="916"/>
      <c r="H38" s="916"/>
      <c r="I38" s="916"/>
      <c r="J38" s="916"/>
      <c r="K38" s="916"/>
      <c r="L38" s="916"/>
      <c r="M38" s="916"/>
      <c r="N38" s="1001"/>
      <c r="O38" s="19"/>
      <c r="P38" s="245"/>
      <c r="Q38" s="245"/>
      <c r="R38" s="245"/>
      <c r="S38" s="245"/>
      <c r="T38" s="245"/>
      <c r="U38" s="23"/>
      <c r="V38" s="23"/>
      <c r="W38" s="238"/>
    </row>
    <row r="39" spans="2:23" ht="12.75" customHeight="1" x14ac:dyDescent="0.2">
      <c r="B39" s="244"/>
      <c r="C39" s="224"/>
      <c r="D39" s="25"/>
      <c r="E39" s="37" t="s">
        <v>139</v>
      </c>
      <c r="F39" s="913" t="str">
        <f>Translations!$B$301</f>
        <v>kādi ielaides materiāli un kurināmie ir attiecināti uz kuru apakšiekārtu un</v>
      </c>
      <c r="G39" s="916"/>
      <c r="H39" s="916"/>
      <c r="I39" s="916"/>
      <c r="J39" s="916"/>
      <c r="K39" s="916"/>
      <c r="L39" s="916"/>
      <c r="M39" s="916"/>
      <c r="N39" s="1001"/>
      <c r="O39" s="19"/>
      <c r="P39" s="245"/>
      <c r="Q39" s="245"/>
      <c r="R39" s="245"/>
      <c r="S39" s="245"/>
      <c r="T39" s="245"/>
      <c r="U39" s="23"/>
      <c r="V39" s="23"/>
      <c r="W39" s="238"/>
    </row>
    <row r="40" spans="2:23" ht="12.75" customHeight="1" x14ac:dyDescent="0.2">
      <c r="B40" s="244"/>
      <c r="C40" s="224"/>
      <c r="D40" s="25"/>
      <c r="E40" s="37" t="s">
        <v>139</v>
      </c>
      <c r="F40" s="913" t="str">
        <f>Translations!$B$302</f>
        <v>kādi produkti un izlaide ir attiecināti uz kuru apakšiekārtu.</v>
      </c>
      <c r="G40" s="916"/>
      <c r="H40" s="916"/>
      <c r="I40" s="916"/>
      <c r="J40" s="916"/>
      <c r="K40" s="916"/>
      <c r="L40" s="916"/>
      <c r="M40" s="916"/>
      <c r="N40" s="1001"/>
      <c r="O40" s="19"/>
      <c r="P40" s="245"/>
      <c r="Q40" s="245"/>
      <c r="R40" s="245"/>
      <c r="S40" s="245"/>
      <c r="T40" s="245"/>
      <c r="U40" s="245"/>
      <c r="V40" s="245"/>
      <c r="W40" s="262"/>
    </row>
    <row r="41" spans="2:23" ht="12.75" customHeight="1" x14ac:dyDescent="0.2">
      <c r="B41" s="244"/>
      <c r="C41" s="224"/>
      <c r="D41" s="25"/>
      <c r="E41" s="840" t="str">
        <f>Translations!$B$304</f>
        <v>Ja šī informācija jau pietiekami detalizēti sniegta C lapas II sadaļā, vienkārši sniedziet atsauci uz šo sadaļu un pārejiet pie nākamajiem punktiem.</v>
      </c>
      <c r="F41" s="840"/>
      <c r="G41" s="840"/>
      <c r="H41" s="840"/>
      <c r="I41" s="840"/>
      <c r="J41" s="840"/>
      <c r="K41" s="840"/>
      <c r="L41" s="840"/>
      <c r="M41" s="840"/>
      <c r="N41" s="1044"/>
      <c r="O41" s="19"/>
      <c r="P41" s="245"/>
      <c r="Q41" s="245"/>
      <c r="R41" s="245"/>
      <c r="S41" s="245"/>
      <c r="T41" s="245"/>
      <c r="U41" s="245"/>
      <c r="V41" s="245"/>
      <c r="W41" s="262"/>
    </row>
    <row r="42" spans="2:23" ht="50.1" customHeight="1" x14ac:dyDescent="0.2">
      <c r="B42" s="244"/>
      <c r="C42" s="224"/>
      <c r="D42" s="25"/>
      <c r="E42" s="1027"/>
      <c r="F42" s="1028"/>
      <c r="G42" s="1028"/>
      <c r="H42" s="1028"/>
      <c r="I42" s="1028"/>
      <c r="J42" s="1028"/>
      <c r="K42" s="1028"/>
      <c r="L42" s="1028"/>
      <c r="M42" s="1028"/>
      <c r="N42" s="1029"/>
      <c r="O42" s="19"/>
      <c r="P42" s="245"/>
      <c r="Q42" s="245"/>
      <c r="R42" s="245"/>
      <c r="S42" s="245"/>
      <c r="T42" s="245"/>
      <c r="U42" s="245"/>
      <c r="V42" s="245"/>
      <c r="W42" s="262"/>
    </row>
    <row r="43" spans="2:23" ht="5.0999999999999996" customHeight="1" x14ac:dyDescent="0.2">
      <c r="B43" s="244"/>
      <c r="C43" s="224"/>
      <c r="D43" s="25"/>
      <c r="N43" s="225"/>
      <c r="O43" s="19"/>
      <c r="P43" s="245"/>
      <c r="Q43" s="245"/>
      <c r="R43" s="245"/>
      <c r="S43" s="245"/>
      <c r="T43" s="245"/>
      <c r="U43" s="245"/>
      <c r="V43" s="245"/>
      <c r="W43" s="262"/>
    </row>
    <row r="44" spans="2:23" ht="12.75" customHeight="1" x14ac:dyDescent="0.2">
      <c r="B44" s="244"/>
      <c r="C44" s="224"/>
      <c r="D44" s="25" t="s">
        <v>33</v>
      </c>
      <c r="E44" s="1030" t="str">
        <f>Translations!$B$210</f>
        <v>Atsauce uz ārējām datnēm (attiecīgā gadījumā)</v>
      </c>
      <c r="F44" s="1030"/>
      <c r="G44" s="1030"/>
      <c r="H44" s="1030"/>
      <c r="I44" s="1030"/>
      <c r="J44" s="1031"/>
      <c r="K44" s="900"/>
      <c r="L44" s="900"/>
      <c r="M44" s="900"/>
      <c r="N44" s="900"/>
      <c r="O44" s="19"/>
      <c r="P44" s="245"/>
      <c r="Q44" s="245"/>
      <c r="R44" s="245"/>
      <c r="S44" s="245"/>
      <c r="T44" s="245"/>
      <c r="U44" s="245"/>
      <c r="V44" s="245"/>
      <c r="W44" s="262"/>
    </row>
    <row r="45" spans="2:23" ht="5.0999999999999996" customHeight="1" x14ac:dyDescent="0.2">
      <c r="B45" s="244"/>
      <c r="C45" s="224"/>
      <c r="D45" s="25"/>
      <c r="N45" s="225"/>
      <c r="O45" s="19"/>
      <c r="P45" s="245"/>
      <c r="Q45" s="245"/>
      <c r="R45" s="245"/>
      <c r="S45" s="245"/>
      <c r="T45" s="245"/>
      <c r="U45" s="245"/>
      <c r="V45" s="245"/>
      <c r="W45" s="262"/>
    </row>
    <row r="46" spans="2:23" ht="12.75" customHeight="1" x14ac:dyDescent="0.2">
      <c r="B46" s="244"/>
      <c r="C46" s="224"/>
      <c r="D46" s="25" t="s">
        <v>34</v>
      </c>
      <c r="E46" s="1030" t="str">
        <f>Translations!$B$305</f>
        <v>Atsauce uz atsevišķu detalizētu plūsmas diagrammu (attiecīgā gadījumā)</v>
      </c>
      <c r="F46" s="1030"/>
      <c r="G46" s="1030"/>
      <c r="H46" s="1030"/>
      <c r="I46" s="1030"/>
      <c r="J46" s="1031"/>
      <c r="K46" s="900"/>
      <c r="L46" s="900"/>
      <c r="M46" s="900"/>
      <c r="N46" s="900"/>
      <c r="O46" s="19"/>
      <c r="P46" s="245"/>
      <c r="Q46" s="245"/>
      <c r="R46" s="245"/>
      <c r="S46" s="245"/>
      <c r="T46" s="245"/>
      <c r="U46" s="245"/>
      <c r="V46" s="245"/>
      <c r="W46" s="262"/>
    </row>
    <row r="47" spans="2:23" ht="12.75" customHeight="1" x14ac:dyDescent="0.2">
      <c r="B47" s="244"/>
      <c r="C47" s="224"/>
      <c r="D47" s="25"/>
      <c r="E47" s="768" t="str">
        <f>Translations!$B$387</f>
        <v>Ja apakšiekārta ir sarežģītāka, sniedziet detalizētu plūsmas diagrammu, ja tāda jau nav iekļauta i. apakšpunktā.</v>
      </c>
      <c r="F47" s="768"/>
      <c r="G47" s="768"/>
      <c r="H47" s="768"/>
      <c r="I47" s="768"/>
      <c r="J47" s="768"/>
      <c r="K47" s="768"/>
      <c r="L47" s="768"/>
      <c r="M47" s="768"/>
      <c r="N47" s="1047"/>
      <c r="O47" s="19"/>
      <c r="P47" s="245"/>
      <c r="Q47" s="245"/>
      <c r="R47" s="245"/>
      <c r="S47" s="245"/>
      <c r="T47" s="245"/>
      <c r="U47" s="245"/>
      <c r="V47" s="245"/>
      <c r="W47" s="262"/>
    </row>
    <row r="48" spans="2:23" ht="5.0999999999999996" customHeight="1" x14ac:dyDescent="0.2">
      <c r="B48" s="244"/>
      <c r="C48" s="224"/>
      <c r="D48" s="25"/>
      <c r="N48" s="225"/>
      <c r="O48" s="19"/>
      <c r="P48" s="245"/>
      <c r="Q48" s="245"/>
      <c r="R48" s="245"/>
      <c r="S48" s="245"/>
      <c r="T48" s="245"/>
      <c r="U48" s="245"/>
      <c r="V48" s="245"/>
      <c r="W48" s="262"/>
    </row>
    <row r="49" spans="2:23" ht="5.0999999999999996" customHeight="1" x14ac:dyDescent="0.2">
      <c r="B49" s="244"/>
      <c r="C49" s="232"/>
      <c r="D49" s="235"/>
      <c r="E49" s="233"/>
      <c r="F49" s="233"/>
      <c r="G49" s="233"/>
      <c r="H49" s="233"/>
      <c r="I49" s="233"/>
      <c r="J49" s="233"/>
      <c r="K49" s="233"/>
      <c r="L49" s="233"/>
      <c r="M49" s="233"/>
      <c r="N49" s="234"/>
      <c r="O49" s="19"/>
      <c r="P49" s="245"/>
      <c r="Q49" s="245"/>
      <c r="R49" s="245"/>
      <c r="S49" s="245"/>
      <c r="T49" s="245"/>
      <c r="U49" s="245"/>
      <c r="V49" s="245"/>
      <c r="W49" s="262"/>
    </row>
    <row r="50" spans="2:23" ht="12.75" customHeight="1" x14ac:dyDescent="0.2">
      <c r="B50" s="244"/>
      <c r="C50" s="224"/>
      <c r="D50" s="16" t="s">
        <v>27</v>
      </c>
      <c r="E50" s="801" t="str">
        <f>Translations!$B$388</f>
        <v>Ikgadējo darbības līmeņu noteikšanas metode</v>
      </c>
      <c r="F50" s="801"/>
      <c r="G50" s="801"/>
      <c r="H50" s="801"/>
      <c r="I50" s="801"/>
      <c r="J50" s="801"/>
      <c r="K50" s="801"/>
      <c r="L50" s="801"/>
      <c r="M50" s="801"/>
      <c r="N50" s="1016"/>
      <c r="O50" s="19"/>
      <c r="P50" s="245"/>
      <c r="Q50" s="245"/>
      <c r="R50" s="245"/>
      <c r="S50" s="254"/>
      <c r="T50" s="254"/>
      <c r="U50" s="245"/>
      <c r="V50" s="245"/>
      <c r="W50" s="262"/>
    </row>
    <row r="51" spans="2:23" ht="12.75" customHeight="1" x14ac:dyDescent="0.2">
      <c r="B51" s="244"/>
      <c r="C51" s="224"/>
      <c r="E51" s="840" t="str">
        <f>Translations!$B$389</f>
        <v>Tieši VĪP datu vākšanas vajadzībām šai sadaļai vajadzētu aptvert visus datus, kas iekļauti bāzlīnijas datu vākšanas veidnes G lapas a) punktā.</v>
      </c>
      <c r="F51" s="919"/>
      <c r="G51" s="919"/>
      <c r="H51" s="919"/>
      <c r="I51" s="919"/>
      <c r="J51" s="919"/>
      <c r="K51" s="919"/>
      <c r="L51" s="919"/>
      <c r="M51" s="919"/>
      <c r="N51" s="1053"/>
      <c r="O51" s="19"/>
      <c r="P51" s="245"/>
      <c r="Q51" s="245"/>
      <c r="R51" s="245"/>
      <c r="S51" s="245"/>
      <c r="T51" s="245"/>
      <c r="U51" s="245"/>
      <c r="V51" s="245"/>
      <c r="W51" s="262"/>
    </row>
    <row r="52" spans="2:23" ht="5.0999999999999996" customHeight="1" x14ac:dyDescent="0.2">
      <c r="B52" s="244"/>
      <c r="C52" s="224"/>
      <c r="D52" s="25"/>
      <c r="E52" s="25"/>
      <c r="F52" s="25"/>
      <c r="G52" s="25"/>
      <c r="H52" s="25"/>
      <c r="I52" s="25"/>
      <c r="J52" s="25"/>
      <c r="K52" s="25"/>
      <c r="L52" s="25"/>
      <c r="M52" s="25"/>
      <c r="N52" s="530"/>
      <c r="O52" s="19"/>
      <c r="P52" s="22"/>
      <c r="Q52" s="245"/>
      <c r="R52" s="245"/>
      <c r="S52" s="245"/>
      <c r="T52" s="245"/>
      <c r="U52" s="245"/>
      <c r="V52" s="245"/>
      <c r="W52" s="262"/>
    </row>
    <row r="53" spans="2:23" ht="12.75" customHeight="1" x14ac:dyDescent="0.2">
      <c r="B53" s="244"/>
      <c r="C53" s="224"/>
      <c r="D53" s="25" t="s">
        <v>33</v>
      </c>
      <c r="E53" s="917" t="str">
        <f>Translations!$B$249</f>
        <v>Informācija par izmantoto metodiku</v>
      </c>
      <c r="F53" s="917"/>
      <c r="G53" s="917"/>
      <c r="H53" s="917"/>
      <c r="I53" s="917"/>
      <c r="J53" s="917"/>
      <c r="K53" s="917"/>
      <c r="L53" s="917"/>
      <c r="M53" s="917"/>
      <c r="N53" s="1023"/>
      <c r="O53" s="19"/>
      <c r="P53" s="245"/>
      <c r="Q53" s="245"/>
      <c r="R53" s="245"/>
      <c r="S53" s="245"/>
      <c r="T53" s="245"/>
      <c r="U53" s="245"/>
      <c r="V53" s="245"/>
      <c r="W53" s="262"/>
    </row>
    <row r="54" spans="2:23" ht="12.75" customHeight="1" x14ac:dyDescent="0.2">
      <c r="B54" s="244"/>
      <c r="C54" s="224"/>
      <c r="D54" s="25"/>
      <c r="E54" s="768" t="str">
        <f>Translations!$B$250</f>
        <v>Šeit izvēlieties</v>
      </c>
      <c r="F54" s="769"/>
      <c r="G54" s="769"/>
      <c r="H54" s="769"/>
      <c r="I54" s="769"/>
      <c r="J54" s="769"/>
      <c r="K54" s="769"/>
      <c r="L54" s="769"/>
      <c r="M54" s="769"/>
      <c r="N54" s="1042"/>
      <c r="O54" s="19"/>
      <c r="P54" s="245"/>
      <c r="Q54" s="245"/>
      <c r="R54" s="245"/>
      <c r="S54" s="245"/>
      <c r="T54" s="245"/>
      <c r="U54" s="245"/>
      <c r="V54" s="245"/>
      <c r="W54" s="262"/>
    </row>
    <row r="55" spans="2:23" ht="12.75" customHeight="1" x14ac:dyDescent="0.2">
      <c r="B55" s="244"/>
      <c r="C55" s="224"/>
      <c r="D55" s="25"/>
      <c r="E55" s="37" t="s">
        <v>139</v>
      </c>
      <c r="F55" s="913" t="str">
        <f>Translations!$B$270</f>
        <v>enerģijas plūsmām izmantoto datu avotu saskaņā ar FAR VII pielikuma 4.5. iedaļu.</v>
      </c>
      <c r="G55" s="916"/>
      <c r="H55" s="916"/>
      <c r="I55" s="916"/>
      <c r="J55" s="916"/>
      <c r="K55" s="916"/>
      <c r="L55" s="916"/>
      <c r="M55" s="916"/>
      <c r="N55" s="1001"/>
      <c r="O55" s="19"/>
      <c r="P55" s="245"/>
      <c r="Q55" s="245"/>
      <c r="R55" s="245"/>
      <c r="S55" s="245"/>
      <c r="T55" s="245"/>
      <c r="U55" s="245"/>
      <c r="V55" s="245"/>
      <c r="W55" s="262"/>
    </row>
    <row r="56" spans="2:23" ht="12.75" customHeight="1" x14ac:dyDescent="0.2">
      <c r="B56" s="244"/>
      <c r="C56" s="224"/>
      <c r="D56" s="25"/>
      <c r="E56" s="37" t="s">
        <v>139</v>
      </c>
      <c r="F56" s="913" t="str">
        <f>Translations!$B$358</f>
        <v>ikgadējo daudzumu noteikšanas metodi saskaņā ar FAR VII pielikuma 7.2. iedaļu.</v>
      </c>
      <c r="G56" s="916"/>
      <c r="H56" s="916"/>
      <c r="I56" s="916"/>
      <c r="J56" s="916"/>
      <c r="K56" s="916"/>
      <c r="L56" s="916"/>
      <c r="M56" s="916"/>
      <c r="N56" s="1001"/>
      <c r="O56" s="19"/>
      <c r="P56" s="245"/>
      <c r="Q56" s="245"/>
      <c r="R56" s="245"/>
      <c r="S56" s="245"/>
      <c r="T56" s="245"/>
      <c r="U56" s="245"/>
      <c r="V56" s="245"/>
      <c r="W56" s="262"/>
    </row>
    <row r="57" spans="2:23" ht="25.5" customHeight="1" x14ac:dyDescent="0.2">
      <c r="B57" s="244"/>
      <c r="C57" s="224"/>
      <c r="D57" s="25"/>
      <c r="E57" s="37"/>
      <c r="F57" s="913" t="str">
        <f>Translations!$B$253</f>
        <v>Tā kā var būt vairāk nekā viens datu avots, veidnē var norādīt līdz trīs avotiem. Ja izmantoti vēl citi avoti, norādiet trīs galvenos avotus un citas ziņas sniedziet metodikas aprakstā.</v>
      </c>
      <c r="G57" s="916"/>
      <c r="H57" s="916"/>
      <c r="I57" s="916"/>
      <c r="J57" s="916"/>
      <c r="K57" s="916"/>
      <c r="L57" s="916"/>
      <c r="M57" s="916"/>
      <c r="N57" s="1001"/>
      <c r="O57" s="19"/>
      <c r="P57" s="245"/>
      <c r="Q57" s="245"/>
      <c r="R57" s="245"/>
      <c r="S57" s="245"/>
      <c r="T57" s="245"/>
      <c r="U57" s="245"/>
      <c r="V57" s="245"/>
      <c r="W57" s="262"/>
    </row>
    <row r="58" spans="2:23" ht="25.5" customHeight="1" x14ac:dyDescent="0.2">
      <c r="B58" s="244"/>
      <c r="C58" s="224"/>
      <c r="I58" s="918" t="str">
        <f>Translations!$B$254</f>
        <v>Datu avots</v>
      </c>
      <c r="J58" s="918"/>
      <c r="K58" s="918" t="str">
        <f>Translations!$B$255</f>
        <v>Cits datu avots (attiecīgā gadījumā)</v>
      </c>
      <c r="L58" s="918"/>
      <c r="M58" s="918" t="str">
        <f>Translations!$B$255</f>
        <v>Cits datu avots (attiecīgā gadījumā)</v>
      </c>
      <c r="N58" s="918"/>
      <c r="O58" s="19"/>
      <c r="P58" s="245"/>
      <c r="Q58" s="245"/>
      <c r="R58" s="245"/>
      <c r="S58" s="245"/>
      <c r="T58" s="245"/>
      <c r="U58" s="245"/>
      <c r="V58" s="245"/>
      <c r="W58" s="262"/>
    </row>
    <row r="59" spans="2:23" ht="12.75" customHeight="1" x14ac:dyDescent="0.2">
      <c r="B59" s="244"/>
      <c r="C59" s="224"/>
      <c r="D59" s="25"/>
      <c r="E59" s="118" t="s">
        <v>302</v>
      </c>
      <c r="F59" s="924" t="str">
        <f>Translations!$B$273</f>
        <v>Izmērāma siltuma plūsmu kvantificēšana</v>
      </c>
      <c r="G59" s="924"/>
      <c r="H59" s="925"/>
      <c r="I59" s="926"/>
      <c r="J59" s="927"/>
      <c r="K59" s="928"/>
      <c r="L59" s="929"/>
      <c r="M59" s="928"/>
      <c r="N59" s="945"/>
      <c r="O59" s="19"/>
      <c r="P59" s="245"/>
      <c r="Q59" s="245"/>
      <c r="R59" s="245"/>
      <c r="S59" s="245"/>
      <c r="T59" s="245"/>
      <c r="U59" s="245"/>
      <c r="V59" s="245"/>
      <c r="W59" s="262"/>
    </row>
    <row r="60" spans="2:23" ht="12.75" customHeight="1" x14ac:dyDescent="0.2">
      <c r="B60" s="244"/>
      <c r="C60" s="224"/>
      <c r="D60" s="25"/>
      <c r="E60" s="118" t="s">
        <v>303</v>
      </c>
      <c r="F60" s="924" t="str">
        <f>Translations!$B$274</f>
        <v>Neto izmērāmā siltuma plūsmas</v>
      </c>
      <c r="G60" s="924"/>
      <c r="H60" s="925"/>
      <c r="I60" s="926"/>
      <c r="J60" s="927"/>
      <c r="K60" s="928"/>
      <c r="L60" s="929"/>
      <c r="M60" s="928"/>
      <c r="N60" s="945"/>
      <c r="O60" s="19"/>
      <c r="P60" s="245"/>
      <c r="Q60" s="245"/>
      <c r="R60" s="245"/>
      <c r="S60" s="245"/>
      <c r="T60" s="245"/>
      <c r="U60" s="245"/>
      <c r="V60" s="245"/>
      <c r="W60" s="262"/>
    </row>
    <row r="61" spans="2:23" ht="5.0999999999999996" customHeight="1" x14ac:dyDescent="0.2">
      <c r="B61" s="244"/>
      <c r="C61" s="224"/>
      <c r="D61" s="25"/>
      <c r="N61" s="225"/>
      <c r="O61" s="19"/>
      <c r="P61" s="245"/>
      <c r="Q61" s="245"/>
      <c r="R61" s="245"/>
      <c r="S61" s="245"/>
      <c r="T61" s="245"/>
      <c r="U61" s="245"/>
      <c r="V61" s="245"/>
      <c r="W61" s="262"/>
    </row>
    <row r="62" spans="2:23" ht="12.75" customHeight="1" x14ac:dyDescent="0.2">
      <c r="B62" s="244"/>
      <c r="C62" s="224"/>
      <c r="D62" s="25"/>
      <c r="E62" s="118" t="s">
        <v>304</v>
      </c>
      <c r="F62" s="714" t="str">
        <f>Translations!$B$257</f>
        <v>Izmantotās metodikas apraksts</v>
      </c>
      <c r="G62" s="714"/>
      <c r="H62" s="714"/>
      <c r="I62" s="714"/>
      <c r="J62" s="714"/>
      <c r="K62" s="714"/>
      <c r="L62" s="714"/>
      <c r="M62" s="714"/>
      <c r="N62" s="995"/>
      <c r="O62" s="19"/>
      <c r="P62" s="245"/>
      <c r="Q62" s="245"/>
      <c r="R62" s="245"/>
      <c r="S62" s="245"/>
      <c r="T62" s="245"/>
      <c r="U62" s="245"/>
      <c r="V62" s="245"/>
      <c r="W62" s="262"/>
    </row>
    <row r="63" spans="2:23" ht="5.0999999999999996" customHeight="1" x14ac:dyDescent="0.2">
      <c r="B63" s="244"/>
      <c r="C63" s="224"/>
      <c r="E63" s="37"/>
      <c r="F63" s="531"/>
      <c r="G63" s="533"/>
      <c r="H63" s="533"/>
      <c r="I63" s="533"/>
      <c r="J63" s="533"/>
      <c r="K63" s="533"/>
      <c r="L63" s="533"/>
      <c r="M63" s="533"/>
      <c r="N63" s="546"/>
      <c r="O63" s="19"/>
      <c r="P63" s="245"/>
      <c r="Q63" s="245"/>
      <c r="R63" s="245"/>
      <c r="S63" s="245"/>
      <c r="T63" s="245"/>
      <c r="U63" s="245"/>
      <c r="V63" s="245"/>
      <c r="W63" s="262"/>
    </row>
    <row r="64" spans="2:23" ht="12.75" customHeight="1" x14ac:dyDescent="0.2">
      <c r="C64" s="224"/>
      <c r="D64" s="25"/>
      <c r="E64" s="118"/>
      <c r="F64" s="987" t="str">
        <f>IF(M30=EUConst_Relevant,HYPERLINK("#" &amp; Q64,EUConst_MsgDescription),"")</f>
        <v/>
      </c>
      <c r="G64" s="961"/>
      <c r="H64" s="961"/>
      <c r="I64" s="961"/>
      <c r="J64" s="961"/>
      <c r="K64" s="961"/>
      <c r="L64" s="961"/>
      <c r="M64" s="961"/>
      <c r="N64" s="962"/>
      <c r="O64" s="19"/>
      <c r="P64" s="22" t="s">
        <v>172</v>
      </c>
      <c r="Q64" s="371" t="str">
        <f>"#"&amp;ADDRESS(ROW($C$11),COLUMN($C$11))</f>
        <v>#$C$11</v>
      </c>
      <c r="R64" s="245"/>
      <c r="S64" s="245"/>
      <c r="T64" s="245"/>
      <c r="U64" s="245"/>
      <c r="V64" s="245"/>
      <c r="W64" s="262"/>
    </row>
    <row r="65" spans="1:23" ht="5.0999999999999996" customHeight="1" x14ac:dyDescent="0.2">
      <c r="C65" s="224"/>
      <c r="D65" s="25"/>
      <c r="E65" s="24"/>
      <c r="F65" s="996"/>
      <c r="G65" s="996"/>
      <c r="H65" s="996"/>
      <c r="I65" s="996"/>
      <c r="J65" s="996"/>
      <c r="K65" s="996"/>
      <c r="L65" s="996"/>
      <c r="M65" s="996"/>
      <c r="N65" s="997"/>
      <c r="O65" s="19"/>
      <c r="P65" s="245"/>
      <c r="Q65" s="245"/>
      <c r="R65" s="245"/>
      <c r="S65" s="245"/>
      <c r="T65" s="245"/>
      <c r="U65" s="245"/>
      <c r="V65" s="245"/>
      <c r="W65" s="262"/>
    </row>
    <row r="66" spans="1:23" s="249" customFormat="1" ht="50.1" customHeight="1" x14ac:dyDescent="0.2">
      <c r="A66" s="245"/>
      <c r="B66" s="12"/>
      <c r="C66" s="224"/>
      <c r="D66" s="24"/>
      <c r="E66" s="24"/>
      <c r="F66" s="946"/>
      <c r="G66" s="947"/>
      <c r="H66" s="947"/>
      <c r="I66" s="947"/>
      <c r="J66" s="947"/>
      <c r="K66" s="947"/>
      <c r="L66" s="947"/>
      <c r="M66" s="947"/>
      <c r="N66" s="948"/>
      <c r="O66" s="19"/>
      <c r="P66" s="254"/>
      <c r="Q66" s="254"/>
      <c r="R66" s="254"/>
      <c r="S66" s="245"/>
      <c r="T66" s="245"/>
      <c r="U66" s="245"/>
      <c r="V66" s="245"/>
      <c r="W66" s="262"/>
    </row>
    <row r="67" spans="1:23" ht="5.0999999999999996" customHeight="1" x14ac:dyDescent="0.2">
      <c r="C67" s="224"/>
      <c r="D67" s="25"/>
      <c r="N67" s="225"/>
      <c r="O67" s="19"/>
      <c r="P67" s="245"/>
      <c r="Q67" s="245"/>
      <c r="R67" s="245"/>
      <c r="S67" s="245"/>
      <c r="T67" s="245"/>
      <c r="U67" s="245"/>
      <c r="V67" s="245"/>
      <c r="W67" s="262"/>
    </row>
    <row r="68" spans="1:23" ht="12.75" customHeight="1" x14ac:dyDescent="0.2">
      <c r="C68" s="224"/>
      <c r="D68" s="25"/>
      <c r="E68" s="118" t="s">
        <v>305</v>
      </c>
      <c r="F68" s="949" t="str">
        <f>Translations!$B$210</f>
        <v>Atsauce uz ārējām datnēm (attiecīgā gadījumā)</v>
      </c>
      <c r="G68" s="949"/>
      <c r="H68" s="949"/>
      <c r="I68" s="949"/>
      <c r="J68" s="949"/>
      <c r="K68" s="900"/>
      <c r="L68" s="900"/>
      <c r="M68" s="900"/>
      <c r="N68" s="900"/>
      <c r="O68" s="19"/>
      <c r="P68" s="245"/>
      <c r="Q68" s="245"/>
      <c r="R68" s="245"/>
      <c r="S68" s="245"/>
      <c r="T68" s="245"/>
      <c r="U68" s="245"/>
      <c r="V68" s="245"/>
      <c r="W68" s="262" t="s">
        <v>165</v>
      </c>
    </row>
    <row r="69" spans="1:23" ht="5.0999999999999996" customHeight="1" thickBot="1" x14ac:dyDescent="0.25">
      <c r="C69" s="224"/>
      <c r="D69" s="25"/>
      <c r="N69" s="225"/>
      <c r="O69" s="19"/>
      <c r="P69" s="245"/>
      <c r="Q69" s="245"/>
      <c r="R69" s="245"/>
      <c r="S69" s="245"/>
      <c r="T69" s="245"/>
      <c r="U69" s="245"/>
      <c r="V69" s="245"/>
      <c r="W69" s="245"/>
    </row>
    <row r="70" spans="1:23" ht="12.75" customHeight="1" x14ac:dyDescent="0.2">
      <c r="C70" s="224"/>
      <c r="D70" s="25" t="s">
        <v>33</v>
      </c>
      <c r="E70" s="939" t="str">
        <f>Translations!$B$258</f>
        <v>Vai ir ievērota hierarhiskā kārtība?</v>
      </c>
      <c r="F70" s="939"/>
      <c r="G70" s="939"/>
      <c r="H70" s="940"/>
      <c r="I70" s="260"/>
      <c r="J70" s="256" t="str">
        <f>Translations!$B$259</f>
        <v xml:space="preserve"> Ja nav, kāpēc nav?</v>
      </c>
      <c r="K70" s="926"/>
      <c r="L70" s="927"/>
      <c r="M70" s="927"/>
      <c r="N70" s="941"/>
      <c r="O70" s="19"/>
      <c r="P70" s="245"/>
      <c r="Q70" s="245"/>
      <c r="R70" s="245"/>
      <c r="S70" s="245"/>
      <c r="T70" s="245"/>
      <c r="U70" s="245"/>
      <c r="V70" s="245"/>
      <c r="W70" s="364" t="b">
        <f>AND(I70&lt;&gt;"",I70=TRUE)</f>
        <v>0</v>
      </c>
    </row>
    <row r="71" spans="1:23" ht="25.5" customHeight="1" x14ac:dyDescent="0.2">
      <c r="C71" s="224"/>
      <c r="E71" s="768" t="str">
        <f>Translations!$B$260</f>
        <v>Izvēlieties “TRUE”/“PATIESS”, ja augstāk izmantots datu avots, kas FAR VII pielikuma 4. iedaļā norādītajā hierarhijā ieņem visaugstāko vietu. Ja tā nav, izvēlieties “FALSE”/”APLAMS” un no nolaižamās izvēlnes izvēlieties iemeslu, bet sīkākas ziņas sniedziet tālāk. Atkāpes iemesli var būt šādi.</v>
      </c>
      <c r="F71" s="769"/>
      <c r="G71" s="769"/>
      <c r="H71" s="769"/>
      <c r="I71" s="769"/>
      <c r="J71" s="769"/>
      <c r="K71" s="769"/>
      <c r="L71" s="769"/>
      <c r="M71" s="769"/>
      <c r="N71" s="1042"/>
      <c r="O71" s="19"/>
      <c r="P71" s="245"/>
      <c r="Q71" s="245"/>
      <c r="R71" s="245"/>
      <c r="S71" s="245"/>
      <c r="T71" s="245"/>
      <c r="U71" s="245"/>
      <c r="V71" s="245"/>
      <c r="W71" s="362"/>
    </row>
    <row r="72" spans="1:23" ht="12.75" customHeight="1" x14ac:dyDescent="0.2">
      <c r="C72" s="224"/>
      <c r="D72" s="25"/>
      <c r="E72" s="37" t="s">
        <v>139</v>
      </c>
      <c r="F72" s="913" t="str">
        <f>Translations!$B$261</f>
        <v>Nenoteiktības novērtējums: vienkāršotais nenoteiktības novērtējums saskaņā ar FAR 7. panta 2. punktu liecina, ka, izmantojot citus datu avotus, nenoteiktība ir mazāka.</v>
      </c>
      <c r="G72" s="913"/>
      <c r="H72" s="913"/>
      <c r="I72" s="913"/>
      <c r="J72" s="913"/>
      <c r="K72" s="913"/>
      <c r="L72" s="913"/>
      <c r="M72" s="913"/>
      <c r="N72" s="1054"/>
      <c r="O72" s="19"/>
      <c r="P72" s="245"/>
      <c r="Q72" s="245"/>
      <c r="R72" s="245"/>
      <c r="S72" s="245"/>
      <c r="T72" s="245"/>
      <c r="U72" s="245"/>
      <c r="V72" s="245"/>
      <c r="W72" s="360"/>
    </row>
    <row r="73" spans="1:23" ht="12.75" customHeight="1" x14ac:dyDescent="0.2">
      <c r="C73" s="224"/>
      <c r="D73" s="25"/>
      <c r="E73" s="37" t="s">
        <v>139</v>
      </c>
      <c r="F73" s="913" t="str">
        <f>Translations!$B$262</f>
        <v>Tehniska neiespējamība: izmantot labākus datu avotus ir tehniski neiespējami.</v>
      </c>
      <c r="G73" s="916"/>
      <c r="H73" s="916"/>
      <c r="I73" s="916"/>
      <c r="J73" s="916"/>
      <c r="K73" s="916"/>
      <c r="L73" s="916"/>
      <c r="M73" s="916"/>
      <c r="N73" s="1001"/>
      <c r="O73" s="19"/>
      <c r="P73" s="245"/>
      <c r="Q73" s="245"/>
      <c r="R73" s="245"/>
      <c r="S73" s="245"/>
      <c r="T73" s="245"/>
      <c r="U73" s="245"/>
      <c r="V73" s="245"/>
      <c r="W73" s="360"/>
    </row>
    <row r="74" spans="1:23" ht="12.75" customHeight="1" x14ac:dyDescent="0.2">
      <c r="C74" s="224"/>
      <c r="D74" s="25"/>
      <c r="E74" s="37" t="s">
        <v>139</v>
      </c>
      <c r="F74" s="913" t="str">
        <f>Translations!$B$263</f>
        <v>Pārmērīgas izmaksas: labāku datu avotu izmantošana radītu pārmērīgas izmaksas.</v>
      </c>
      <c r="G74" s="916"/>
      <c r="H74" s="916"/>
      <c r="I74" s="916"/>
      <c r="J74" s="916"/>
      <c r="K74" s="916"/>
      <c r="L74" s="916"/>
      <c r="M74" s="916"/>
      <c r="N74" s="1001"/>
      <c r="O74" s="19"/>
      <c r="P74" s="245"/>
      <c r="Q74" s="245"/>
      <c r="R74" s="245"/>
      <c r="S74" s="245"/>
      <c r="T74" s="245"/>
      <c r="U74" s="245"/>
      <c r="V74" s="245"/>
      <c r="W74" s="360"/>
    </row>
    <row r="75" spans="1:23" ht="5.0999999999999996" customHeight="1" x14ac:dyDescent="0.2">
      <c r="C75" s="224"/>
      <c r="E75" s="432"/>
      <c r="F75" s="432"/>
      <c r="G75" s="432"/>
      <c r="H75" s="432"/>
      <c r="I75" s="432"/>
      <c r="J75" s="432"/>
      <c r="K75" s="432"/>
      <c r="L75" s="432"/>
      <c r="M75" s="432"/>
      <c r="N75" s="552"/>
      <c r="O75" s="19"/>
      <c r="P75" s="245"/>
      <c r="Q75" s="245"/>
      <c r="R75" s="245"/>
      <c r="S75" s="245"/>
      <c r="T75" s="245"/>
      <c r="U75" s="245"/>
      <c r="V75" s="245"/>
      <c r="W75" s="360"/>
    </row>
    <row r="76" spans="1:23" ht="12.75" customHeight="1" x14ac:dyDescent="0.2">
      <c r="C76" s="224"/>
      <c r="D76" s="12"/>
      <c r="E76" s="12"/>
      <c r="F76" s="714" t="str">
        <f>Translations!$B$264</f>
        <v>Sīkākas ziņas par jebkādām atkāpēm no hierarhijas</v>
      </c>
      <c r="G76" s="714"/>
      <c r="H76" s="714"/>
      <c r="I76" s="714"/>
      <c r="J76" s="714"/>
      <c r="K76" s="714"/>
      <c r="L76" s="714"/>
      <c r="M76" s="714"/>
      <c r="N76" s="995"/>
      <c r="O76" s="19"/>
      <c r="P76" s="245"/>
      <c r="Q76" s="245"/>
      <c r="R76" s="245"/>
      <c r="S76" s="245"/>
      <c r="T76" s="245"/>
      <c r="U76" s="245"/>
      <c r="V76" s="245"/>
      <c r="W76" s="360"/>
    </row>
    <row r="77" spans="1:23" ht="25.5" customHeight="1" thickBot="1" x14ac:dyDescent="0.25">
      <c r="C77" s="224"/>
      <c r="D77" s="12"/>
      <c r="E77" s="12"/>
      <c r="F77" s="1037"/>
      <c r="G77" s="1038"/>
      <c r="H77" s="1038"/>
      <c r="I77" s="1038"/>
      <c r="J77" s="1038"/>
      <c r="K77" s="1038"/>
      <c r="L77" s="1038"/>
      <c r="M77" s="1038"/>
      <c r="N77" s="1039"/>
      <c r="O77" s="19"/>
      <c r="P77" s="245"/>
      <c r="Q77" s="245"/>
      <c r="R77" s="245"/>
      <c r="S77" s="245"/>
      <c r="T77" s="245"/>
      <c r="U77" s="245"/>
      <c r="V77" s="245"/>
      <c r="W77" s="268" t="b">
        <f>W70</f>
        <v>0</v>
      </c>
    </row>
    <row r="78" spans="1:23" ht="5.0999999999999996" customHeight="1" x14ac:dyDescent="0.2">
      <c r="C78" s="224"/>
      <c r="D78" s="25"/>
      <c r="N78" s="225"/>
      <c r="O78" s="19"/>
      <c r="P78" s="245"/>
      <c r="Q78" s="245"/>
      <c r="R78" s="245"/>
      <c r="S78" s="245"/>
      <c r="T78" s="245"/>
      <c r="U78" s="245"/>
      <c r="V78" s="245"/>
      <c r="W78" s="262"/>
    </row>
    <row r="79" spans="1:23" ht="12.75" customHeight="1" x14ac:dyDescent="0.2">
      <c r="C79" s="224"/>
      <c r="D79" s="25" t="s">
        <v>34</v>
      </c>
      <c r="E79" s="1040" t="str">
        <f>Translations!$B$828</f>
        <v>Apraksts, ar kādu metodi tiek sekots līdzi saražotajiem produktiem un precēm</v>
      </c>
      <c r="F79" s="1040"/>
      <c r="G79" s="1040"/>
      <c r="H79" s="1040"/>
      <c r="I79" s="1040"/>
      <c r="J79" s="1040"/>
      <c r="K79" s="1040"/>
      <c r="L79" s="1040"/>
      <c r="M79" s="1040"/>
      <c r="N79" s="1041"/>
      <c r="O79" s="19"/>
      <c r="P79" s="245"/>
      <c r="Q79" s="245"/>
      <c r="R79" s="245"/>
      <c r="S79" s="245"/>
      <c r="T79" s="245"/>
      <c r="U79" s="245"/>
      <c r="V79" s="245"/>
      <c r="W79" s="262"/>
    </row>
    <row r="80" spans="1:23" ht="12.75" customHeight="1" x14ac:dyDescent="0.2">
      <c r="B80" s="244"/>
      <c r="C80" s="224"/>
      <c r="E80" s="768" t="str">
        <f>Translations!$B$834</f>
        <v>Te jānorāda arī tas, ar kādu metodi tiek izsekoti relevantie PRODCOM un KN kodi saskaņā ar BIR VII pielikuma 9. iedaļu.</v>
      </c>
      <c r="F80" s="769"/>
      <c r="G80" s="769"/>
      <c r="H80" s="769"/>
      <c r="I80" s="769"/>
      <c r="J80" s="769"/>
      <c r="K80" s="769"/>
      <c r="L80" s="769"/>
      <c r="M80" s="769"/>
      <c r="N80" s="1042"/>
      <c r="O80" s="19"/>
      <c r="P80" s="245"/>
      <c r="Q80" s="245"/>
      <c r="R80" s="245"/>
      <c r="S80" s="245"/>
      <c r="T80" s="245"/>
      <c r="U80" s="245"/>
      <c r="V80" s="245"/>
      <c r="W80" s="262"/>
    </row>
    <row r="81" spans="2:23" ht="25.5" customHeight="1" x14ac:dyDescent="0.2">
      <c r="B81" s="244"/>
      <c r="C81" s="224"/>
      <c r="E81" s="768" t="str">
        <f>Translations!$B$835</f>
        <v xml:space="preserve">Ja izmērāms siltums ir eksportēts uz ETS neaptvertām iekārtām vai vienībām, aprakstiet, kā noteicāt to procesu oglekļa emisiju pārvirzes statusu, kuros šis izmērāmais siltums patērēts. Ciktāl iespējams, veiciet sasaisti ar vienībām un iekārtām, ja iespējams, uz šo iekārtu apakšiekārtām, un uzskaitiet attiecīgos KN, NACE un PRODCOM kodus.   </v>
      </c>
      <c r="F81" s="769"/>
      <c r="G81" s="769"/>
      <c r="H81" s="769"/>
      <c r="I81" s="769"/>
      <c r="J81" s="769"/>
      <c r="K81" s="769"/>
      <c r="L81" s="769"/>
      <c r="M81" s="769"/>
      <c r="N81" s="1042"/>
      <c r="O81" s="19"/>
      <c r="P81" s="245"/>
      <c r="Q81" s="245"/>
      <c r="R81" s="245"/>
      <c r="S81" s="245"/>
      <c r="T81" s="245"/>
      <c r="U81" s="245"/>
      <c r="V81" s="245"/>
      <c r="W81" s="262"/>
    </row>
    <row r="82" spans="2:23" ht="12.75" customHeight="1" x14ac:dyDescent="0.2">
      <c r="B82" s="244"/>
      <c r="C82" s="224"/>
      <c r="E82" s="768" t="str">
        <f>Translations!$B$393</f>
        <v>Ja ir eksportēts izmērāms siltums centralizētās siltumapgādes vajadzībām, aprakstiet, kā attiecīgos daudzumus noteicāt.</v>
      </c>
      <c r="F82" s="769"/>
      <c r="G82" s="769"/>
      <c r="H82" s="769"/>
      <c r="I82" s="769"/>
      <c r="J82" s="769"/>
      <c r="K82" s="769"/>
      <c r="L82" s="769"/>
      <c r="M82" s="769"/>
      <c r="N82" s="1042"/>
      <c r="O82" s="19"/>
      <c r="P82" s="245"/>
      <c r="Q82" s="245"/>
      <c r="R82" s="245"/>
      <c r="S82" s="245"/>
      <c r="T82" s="245"/>
      <c r="U82" s="245"/>
      <c r="V82" s="245"/>
      <c r="W82" s="262"/>
    </row>
    <row r="83" spans="2:23" ht="5.0999999999999996" customHeight="1" x14ac:dyDescent="0.2">
      <c r="B83" s="244"/>
      <c r="C83" s="224"/>
      <c r="E83" s="37"/>
      <c r="F83" s="531"/>
      <c r="G83" s="533"/>
      <c r="H83" s="533"/>
      <c r="I83" s="533"/>
      <c r="J83" s="533"/>
      <c r="K83" s="533"/>
      <c r="L83" s="533"/>
      <c r="M83" s="533"/>
      <c r="N83" s="546"/>
      <c r="O83" s="19"/>
      <c r="P83" s="245"/>
      <c r="Q83" s="245"/>
      <c r="R83" s="245"/>
      <c r="S83" s="245"/>
      <c r="T83" s="245"/>
      <c r="U83" s="245"/>
      <c r="V83" s="245"/>
      <c r="W83" s="262"/>
    </row>
    <row r="84" spans="2:23" ht="12.75" customHeight="1" x14ac:dyDescent="0.2">
      <c r="B84" s="244"/>
      <c r="C84" s="224"/>
      <c r="D84" s="25"/>
      <c r="E84" s="118"/>
      <c r="F84" s="987" t="str">
        <f>IF(M30=EUConst_Relevant,HYPERLINK("#" &amp; Q84,EUConst_MsgDescription),"")</f>
        <v/>
      </c>
      <c r="G84" s="961"/>
      <c r="H84" s="961"/>
      <c r="I84" s="961"/>
      <c r="J84" s="961"/>
      <c r="K84" s="961"/>
      <c r="L84" s="961"/>
      <c r="M84" s="961"/>
      <c r="N84" s="962"/>
      <c r="O84" s="19"/>
      <c r="P84" s="22" t="s">
        <v>172</v>
      </c>
      <c r="Q84" s="371" t="str">
        <f>"#"&amp;ADDRESS(ROW($C$11),COLUMN($C$11))</f>
        <v>#$C$11</v>
      </c>
      <c r="R84" s="245"/>
      <c r="S84" s="245"/>
      <c r="T84" s="245"/>
      <c r="U84" s="245"/>
      <c r="V84" s="245"/>
      <c r="W84" s="262"/>
    </row>
    <row r="85" spans="2:23" ht="5.0999999999999996" customHeight="1" x14ac:dyDescent="0.2">
      <c r="B85" s="244"/>
      <c r="C85" s="224"/>
      <c r="D85" s="25"/>
      <c r="E85" s="24"/>
      <c r="F85" s="996"/>
      <c r="G85" s="996"/>
      <c r="H85" s="996"/>
      <c r="I85" s="996"/>
      <c r="J85" s="996"/>
      <c r="K85" s="996"/>
      <c r="L85" s="996"/>
      <c r="M85" s="996"/>
      <c r="N85" s="997"/>
      <c r="O85" s="19"/>
      <c r="P85" s="245"/>
      <c r="Q85" s="245"/>
      <c r="R85" s="245"/>
      <c r="S85" s="245"/>
      <c r="T85" s="245"/>
      <c r="U85" s="245"/>
      <c r="V85" s="245"/>
      <c r="W85" s="262"/>
    </row>
    <row r="86" spans="2:23" ht="50.1" customHeight="1" x14ac:dyDescent="0.2">
      <c r="B86" s="244"/>
      <c r="C86" s="224"/>
      <c r="D86" s="25"/>
      <c r="E86" s="265"/>
      <c r="F86" s="926"/>
      <c r="G86" s="927"/>
      <c r="H86" s="927"/>
      <c r="I86" s="927"/>
      <c r="J86" s="927"/>
      <c r="K86" s="927"/>
      <c r="L86" s="927"/>
      <c r="M86" s="927"/>
      <c r="N86" s="941"/>
      <c r="O86" s="19"/>
      <c r="P86" s="245"/>
      <c r="Q86" s="245"/>
      <c r="R86" s="245"/>
      <c r="S86" s="245"/>
      <c r="T86" s="245"/>
      <c r="U86" s="245"/>
      <c r="V86" s="245"/>
      <c r="W86" s="262"/>
    </row>
    <row r="87" spans="2:23" ht="5.0999999999999996" customHeight="1" x14ac:dyDescent="0.2">
      <c r="B87" s="244"/>
      <c r="C87" s="344"/>
      <c r="D87" s="345"/>
      <c r="E87" s="350"/>
      <c r="F87" s="548"/>
      <c r="G87" s="548"/>
      <c r="H87" s="548"/>
      <c r="I87" s="548"/>
      <c r="J87" s="548"/>
      <c r="K87" s="548"/>
      <c r="L87" s="548"/>
      <c r="M87" s="548"/>
      <c r="N87" s="351"/>
      <c r="O87" s="19"/>
      <c r="P87" s="245"/>
      <c r="Q87" s="245"/>
      <c r="R87" s="254"/>
      <c r="S87" s="245"/>
      <c r="T87" s="245"/>
      <c r="U87" s="245"/>
      <c r="V87" s="245"/>
      <c r="W87" s="262"/>
    </row>
    <row r="88" spans="2:23" ht="12.75" customHeight="1" x14ac:dyDescent="0.2">
      <c r="B88" s="244"/>
      <c r="C88" s="352"/>
      <c r="D88" s="353"/>
      <c r="E88" s="353"/>
      <c r="F88" s="353"/>
      <c r="G88" s="353"/>
      <c r="H88" s="353"/>
      <c r="I88" s="353"/>
      <c r="J88" s="353"/>
      <c r="K88" s="353"/>
      <c r="L88" s="353"/>
      <c r="M88" s="353"/>
      <c r="N88" s="354"/>
      <c r="O88" s="19"/>
      <c r="P88" s="245"/>
      <c r="Q88" s="245"/>
      <c r="R88" s="245"/>
      <c r="S88" s="245"/>
      <c r="T88" s="245"/>
      <c r="U88" s="245"/>
      <c r="V88" s="245"/>
      <c r="W88" s="262"/>
    </row>
    <row r="89" spans="2:23" ht="15" customHeight="1" x14ac:dyDescent="0.2">
      <c r="B89" s="244"/>
      <c r="C89" s="318"/>
      <c r="D89" s="1024" t="str">
        <f>Translations!$B$329</f>
        <v>Dati, kas vajadzīgi, lai noteiktu līmeņatzīmju uzlabošanas rādītāju saskaņā ar direktīvas 10.a panta 2. punktu.</v>
      </c>
      <c r="E89" s="1025"/>
      <c r="F89" s="1025"/>
      <c r="G89" s="1025"/>
      <c r="H89" s="1025"/>
      <c r="I89" s="1025"/>
      <c r="J89" s="1025"/>
      <c r="K89" s="1025"/>
      <c r="L89" s="1025"/>
      <c r="M89" s="1025"/>
      <c r="N89" s="1026"/>
      <c r="O89" s="19"/>
      <c r="P89" s="245"/>
      <c r="Q89" s="245"/>
      <c r="R89" s="245"/>
      <c r="S89" s="245"/>
      <c r="T89" s="245"/>
      <c r="U89" s="245"/>
      <c r="V89" s="245"/>
      <c r="W89" s="262"/>
    </row>
    <row r="90" spans="2:23" ht="5.0999999999999996" customHeight="1" x14ac:dyDescent="0.2">
      <c r="B90" s="244"/>
      <c r="C90" s="318"/>
      <c r="D90" s="319"/>
      <c r="E90" s="319"/>
      <c r="F90" s="319"/>
      <c r="G90" s="319"/>
      <c r="H90" s="319"/>
      <c r="I90" s="319"/>
      <c r="J90" s="319"/>
      <c r="K90" s="319"/>
      <c r="L90" s="319"/>
      <c r="M90" s="319"/>
      <c r="N90" s="320"/>
      <c r="O90" s="19"/>
      <c r="P90" s="245"/>
      <c r="Q90" s="245"/>
      <c r="R90" s="245"/>
      <c r="S90" s="245"/>
      <c r="T90" s="245"/>
      <c r="U90" s="245"/>
      <c r="V90" s="245"/>
      <c r="W90" s="262"/>
    </row>
    <row r="91" spans="2:23" ht="12.75" customHeight="1" x14ac:dyDescent="0.2">
      <c r="B91" s="244"/>
      <c r="C91" s="318"/>
      <c r="D91" s="321" t="s">
        <v>28</v>
      </c>
      <c r="E91" s="1032" t="str">
        <f>Translations!$B$330</f>
        <v>Tieši attiecināmās emisijas</v>
      </c>
      <c r="F91" s="1032"/>
      <c r="G91" s="1032"/>
      <c r="H91" s="1032"/>
      <c r="I91" s="1032"/>
      <c r="J91" s="1032"/>
      <c r="K91" s="1032"/>
      <c r="L91" s="1032"/>
      <c r="M91" s="1032"/>
      <c r="N91" s="1033"/>
      <c r="O91" s="19"/>
      <c r="P91" s="245"/>
      <c r="Q91" s="245"/>
      <c r="R91" s="245"/>
      <c r="S91" s="245"/>
      <c r="T91" s="245"/>
      <c r="U91" s="245"/>
      <c r="V91" s="245"/>
      <c r="W91" s="262"/>
    </row>
    <row r="92" spans="2:23" ht="12.75" customHeight="1" x14ac:dyDescent="0.2">
      <c r="B92" s="244"/>
      <c r="C92" s="318"/>
      <c r="D92" s="322"/>
      <c r="E92" s="1019" t="str">
        <f>Translations!$B$394</f>
        <v>Tieši VĪP datu vākšanas vajadzībām šai sadaļai vajadzētu aptvert visus datus, kas iekļauti bāzlīnijas datu vākšanas veidnes G lapas c) punktā.</v>
      </c>
      <c r="F92" s="1020"/>
      <c r="G92" s="1020"/>
      <c r="H92" s="1020"/>
      <c r="I92" s="1020"/>
      <c r="J92" s="1020"/>
      <c r="K92" s="1020"/>
      <c r="L92" s="1020"/>
      <c r="M92" s="1020"/>
      <c r="N92" s="1021"/>
      <c r="O92" s="19"/>
      <c r="P92" s="245"/>
      <c r="Q92" s="245"/>
      <c r="R92" s="245"/>
      <c r="S92" s="245"/>
      <c r="T92" s="18"/>
      <c r="U92" s="245"/>
      <c r="V92" s="245"/>
      <c r="W92" s="262"/>
    </row>
    <row r="93" spans="2:23" ht="25.5" customHeight="1" x14ac:dyDescent="0.2">
      <c r="B93" s="244"/>
      <c r="C93" s="318"/>
      <c r="D93" s="319"/>
      <c r="E93" s="991" t="str">
        <f>Translations!$B$395</f>
        <v>Aprakstiet, kā avota plūsmu un emisijas avotu emisijas tiek attiecinātas uz šo apakšiekārtu saskaņā ar FAR VII pielikuma 10.1.1. iedaļas noteikumiem, ņemot vērā šādus izņēmumus:</v>
      </c>
      <c r="F93" s="991"/>
      <c r="G93" s="991"/>
      <c r="H93" s="991"/>
      <c r="I93" s="991"/>
      <c r="J93" s="991"/>
      <c r="K93" s="991"/>
      <c r="L93" s="991"/>
      <c r="M93" s="991"/>
      <c r="N93" s="1022"/>
      <c r="O93" s="19"/>
      <c r="P93" s="245"/>
      <c r="Q93" s="245"/>
      <c r="R93" s="245"/>
      <c r="S93" s="245"/>
      <c r="T93" s="245"/>
      <c r="U93" s="245"/>
      <c r="V93" s="245"/>
      <c r="W93" s="262"/>
    </row>
    <row r="94" spans="2:23" ht="12.75" customHeight="1" x14ac:dyDescent="0.2">
      <c r="B94" s="244"/>
      <c r="C94" s="318"/>
      <c r="D94" s="319"/>
      <c r="E94" s="323" t="s">
        <v>139</v>
      </c>
      <c r="F94" s="991" t="str">
        <f>Translations!$B$396</f>
        <v xml:space="preserve">izmērāmais siltums: ja siltums tiek ražots tikai šai apakšiekārtai, emisijas šeit var attiecināt tieši, izmantojot kurināmā emisijas. </v>
      </c>
      <c r="G94" s="991"/>
      <c r="H94" s="991"/>
      <c r="I94" s="991"/>
      <c r="J94" s="991"/>
      <c r="K94" s="991"/>
      <c r="L94" s="991"/>
      <c r="M94" s="991"/>
      <c r="N94" s="1022"/>
      <c r="O94" s="19"/>
      <c r="P94" s="245"/>
      <c r="Q94" s="245"/>
      <c r="R94" s="245"/>
      <c r="S94" s="245"/>
      <c r="T94" s="245"/>
      <c r="U94" s="245"/>
      <c r="V94" s="245"/>
      <c r="W94" s="262"/>
    </row>
    <row r="95" spans="2:23" ht="38.85" customHeight="1" x14ac:dyDescent="0.2">
      <c r="B95" s="244"/>
      <c r="C95" s="318"/>
      <c r="D95" s="319"/>
      <c r="E95" s="323"/>
      <c r="F95" s="991" t="str">
        <f>Translations!$B$397</f>
        <v>Ja ar kurināmajiem ražo izmērāmu siltumu, kas tiek patērēts vairāk nekā vienā apakšiekārtā (piem., iekārtas siltumcentrāle vai sarežģītāks tvaika tīkls ar vairākiem siltumblokiem), kurināmos iekļauj nevis apakšiekārtas tieši attiecināmajās emisijās, bet gan d) punktā;</v>
      </c>
      <c r="G95" s="991"/>
      <c r="H95" s="991"/>
      <c r="I95" s="991"/>
      <c r="J95" s="991"/>
      <c r="K95" s="991"/>
      <c r="L95" s="991"/>
      <c r="M95" s="991"/>
      <c r="N95" s="1022"/>
      <c r="O95" s="19"/>
      <c r="P95" s="245"/>
      <c r="Q95" s="245"/>
      <c r="R95" s="245"/>
      <c r="S95" s="245"/>
      <c r="T95" s="245"/>
      <c r="U95" s="245"/>
      <c r="V95" s="245"/>
      <c r="W95" s="262"/>
    </row>
    <row r="96" spans="2:23" ht="12.75" customHeight="1" x14ac:dyDescent="0.2">
      <c r="B96" s="244"/>
      <c r="C96" s="318"/>
      <c r="D96" s="319"/>
      <c r="E96" s="323"/>
      <c r="F96" s="991" t="str">
        <f>Translations!$B$365</f>
        <v>Ja siltums tiek saražots koģenerācijā, aprakstiet, kā noteikti visi FAR VII pielikuma 8. iedaļas parametri.</v>
      </c>
      <c r="G96" s="991"/>
      <c r="H96" s="991"/>
      <c r="I96" s="991"/>
      <c r="J96" s="991"/>
      <c r="K96" s="991"/>
      <c r="L96" s="991"/>
      <c r="M96" s="991"/>
      <c r="N96" s="1022"/>
      <c r="O96" s="19"/>
      <c r="P96" s="245"/>
      <c r="Q96" s="245"/>
      <c r="R96" s="245"/>
      <c r="S96" s="245"/>
      <c r="T96" s="245"/>
      <c r="U96" s="245"/>
      <c r="V96" s="245"/>
      <c r="W96" s="262"/>
    </row>
    <row r="97" spans="2:23" ht="25.5" customHeight="1" x14ac:dyDescent="0.2">
      <c r="B97" s="244"/>
      <c r="C97" s="318"/>
      <c r="D97" s="319"/>
      <c r="E97" s="323" t="s">
        <v>139</v>
      </c>
      <c r="F97" s="991" t="str">
        <f>Translations!$B$398</f>
        <v>emisijas, kas saistītas ar izmērāmo siltumu, kurš saražots no atlikumgāzēm, kas importētas no citām iekārtām vai apakšiekārtām un izmantotas šajā apakšiekārtā, norāda nevis šeit, bet gan d) punktā.</v>
      </c>
      <c r="G97" s="991"/>
      <c r="H97" s="991"/>
      <c r="I97" s="991"/>
      <c r="J97" s="991"/>
      <c r="K97" s="991"/>
      <c r="L97" s="991"/>
      <c r="M97" s="991"/>
      <c r="N97" s="1022"/>
      <c r="O97" s="19"/>
      <c r="P97" s="245"/>
      <c r="Q97" s="245"/>
      <c r="R97" s="245"/>
      <c r="S97" s="245"/>
      <c r="T97" s="245"/>
      <c r="U97" s="245"/>
      <c r="V97" s="245"/>
      <c r="W97" s="262"/>
    </row>
    <row r="98" spans="2:23" ht="5.0999999999999996" customHeight="1" x14ac:dyDescent="0.2">
      <c r="B98" s="244"/>
      <c r="C98" s="318"/>
      <c r="D98" s="319"/>
      <c r="E98" s="323"/>
      <c r="F98" s="213"/>
      <c r="G98" s="553"/>
      <c r="H98" s="553"/>
      <c r="I98" s="553"/>
      <c r="J98" s="553"/>
      <c r="K98" s="553"/>
      <c r="L98" s="553"/>
      <c r="M98" s="553"/>
      <c r="N98" s="554"/>
      <c r="O98" s="19"/>
      <c r="P98" s="245"/>
      <c r="Q98" s="245"/>
      <c r="R98" s="245"/>
      <c r="S98" s="245"/>
      <c r="T98" s="245"/>
      <c r="U98" s="245"/>
      <c r="V98" s="245"/>
      <c r="W98" s="262"/>
    </row>
    <row r="99" spans="2:23" ht="12.75" customHeight="1" x14ac:dyDescent="0.2">
      <c r="B99" s="244"/>
      <c r="C99" s="318"/>
      <c r="D99" s="322"/>
      <c r="E99" s="324"/>
      <c r="F99" s="987" t="str">
        <f>IF(M30=EUConst_Relevant,HYPERLINK("#" &amp; Q99,EUConst_MsgDescription),"")</f>
        <v/>
      </c>
      <c r="G99" s="961"/>
      <c r="H99" s="961"/>
      <c r="I99" s="961"/>
      <c r="J99" s="961"/>
      <c r="K99" s="961"/>
      <c r="L99" s="961"/>
      <c r="M99" s="961"/>
      <c r="N99" s="962"/>
      <c r="O99" s="19"/>
      <c r="P99" s="22" t="s">
        <v>172</v>
      </c>
      <c r="Q99" s="371" t="str">
        <f>"#"&amp;ADDRESS(ROW($C$11),COLUMN($C$11))</f>
        <v>#$C$11</v>
      </c>
      <c r="R99" s="245"/>
      <c r="S99" s="245"/>
      <c r="T99" s="245"/>
      <c r="U99" s="245"/>
      <c r="V99" s="245"/>
      <c r="W99" s="262"/>
    </row>
    <row r="100" spans="2:23" ht="5.0999999999999996" customHeight="1" x14ac:dyDescent="0.2">
      <c r="B100" s="244"/>
      <c r="C100" s="318"/>
      <c r="D100" s="322"/>
      <c r="E100" s="325"/>
      <c r="F100" s="988"/>
      <c r="G100" s="988"/>
      <c r="H100" s="988"/>
      <c r="I100" s="988"/>
      <c r="J100" s="988"/>
      <c r="K100" s="988"/>
      <c r="L100" s="988"/>
      <c r="M100" s="988"/>
      <c r="N100" s="989"/>
      <c r="O100" s="19"/>
      <c r="P100" s="245"/>
      <c r="Q100" s="245"/>
      <c r="R100" s="245"/>
      <c r="S100" s="245"/>
      <c r="T100" s="245"/>
      <c r="U100" s="245"/>
      <c r="V100" s="245"/>
      <c r="W100" s="262"/>
    </row>
    <row r="101" spans="2:23" ht="50.1" customHeight="1" x14ac:dyDescent="0.2">
      <c r="B101" s="244"/>
      <c r="C101" s="318"/>
      <c r="D101" s="319"/>
      <c r="E101" s="319"/>
      <c r="F101" s="926"/>
      <c r="G101" s="927"/>
      <c r="H101" s="927"/>
      <c r="I101" s="927"/>
      <c r="J101" s="927"/>
      <c r="K101" s="927"/>
      <c r="L101" s="927"/>
      <c r="M101" s="927"/>
      <c r="N101" s="941"/>
      <c r="O101" s="19"/>
      <c r="P101" s="245"/>
      <c r="Q101" s="245"/>
      <c r="R101" s="245"/>
      <c r="S101" s="245"/>
      <c r="T101" s="245"/>
      <c r="U101" s="245"/>
      <c r="V101" s="245"/>
      <c r="W101" s="262"/>
    </row>
    <row r="102" spans="2:23" ht="5.0999999999999996" customHeight="1" x14ac:dyDescent="0.2">
      <c r="B102" s="244"/>
      <c r="C102" s="318"/>
      <c r="D102" s="319"/>
      <c r="E102" s="319"/>
      <c r="F102" s="319"/>
      <c r="G102" s="319"/>
      <c r="H102" s="319"/>
      <c r="I102" s="319"/>
      <c r="J102" s="319"/>
      <c r="K102" s="319"/>
      <c r="L102" s="319"/>
      <c r="M102" s="319"/>
      <c r="N102" s="320"/>
      <c r="O102" s="19"/>
      <c r="P102" s="245"/>
      <c r="Q102" s="245"/>
      <c r="R102" s="245"/>
      <c r="S102" s="245"/>
      <c r="T102" s="245"/>
      <c r="U102" s="245"/>
      <c r="V102" s="245"/>
      <c r="W102" s="262"/>
    </row>
    <row r="103" spans="2:23" ht="12.75" customHeight="1" x14ac:dyDescent="0.2">
      <c r="B103" s="244"/>
      <c r="C103" s="318"/>
      <c r="D103" s="319"/>
      <c r="E103" s="319"/>
      <c r="F103" s="990" t="str">
        <f>Translations!$B$210</f>
        <v>Atsauce uz ārējām datnēm (attiecīgā gadījumā)</v>
      </c>
      <c r="G103" s="990"/>
      <c r="H103" s="990"/>
      <c r="I103" s="990"/>
      <c r="J103" s="990"/>
      <c r="K103" s="900"/>
      <c r="L103" s="900"/>
      <c r="M103" s="900"/>
      <c r="N103" s="900"/>
      <c r="O103" s="19"/>
      <c r="P103" s="245"/>
      <c r="Q103" s="245"/>
      <c r="R103" s="245"/>
      <c r="S103" s="245"/>
      <c r="T103" s="245"/>
      <c r="U103" s="245"/>
      <c r="V103" s="245"/>
      <c r="W103" s="262"/>
    </row>
    <row r="104" spans="2:23" ht="5.0999999999999996" customHeight="1" x14ac:dyDescent="0.2">
      <c r="B104" s="244"/>
      <c r="C104" s="318"/>
      <c r="D104" s="322"/>
      <c r="E104" s="319"/>
      <c r="F104" s="319"/>
      <c r="G104" s="319"/>
      <c r="H104" s="319"/>
      <c r="I104" s="319"/>
      <c r="J104" s="319"/>
      <c r="K104" s="319"/>
      <c r="L104" s="319"/>
      <c r="M104" s="319"/>
      <c r="N104" s="320"/>
      <c r="O104" s="19"/>
      <c r="P104" s="245"/>
      <c r="Q104" s="245"/>
      <c r="R104" s="245"/>
      <c r="S104" s="245"/>
      <c r="T104" s="245"/>
      <c r="U104" s="245"/>
      <c r="V104" s="245"/>
      <c r="W104" s="262"/>
    </row>
    <row r="105" spans="2:23" ht="5.0999999999999996" customHeight="1" x14ac:dyDescent="0.2">
      <c r="B105" s="244"/>
      <c r="C105" s="315"/>
      <c r="D105" s="328"/>
      <c r="E105" s="316"/>
      <c r="F105" s="316"/>
      <c r="G105" s="316"/>
      <c r="H105" s="316"/>
      <c r="I105" s="316"/>
      <c r="J105" s="316"/>
      <c r="K105" s="316"/>
      <c r="L105" s="316"/>
      <c r="M105" s="316"/>
      <c r="N105" s="317"/>
      <c r="O105" s="19"/>
      <c r="P105" s="245"/>
      <c r="Q105" s="245"/>
      <c r="R105" s="245"/>
      <c r="S105" s="245"/>
      <c r="T105" s="245"/>
      <c r="U105" s="245"/>
      <c r="V105" s="245"/>
      <c r="W105" s="262"/>
    </row>
    <row r="106" spans="2:23" ht="12.75" customHeight="1" x14ac:dyDescent="0.2">
      <c r="B106" s="244"/>
      <c r="C106" s="318"/>
      <c r="D106" s="321" t="s">
        <v>29</v>
      </c>
      <c r="E106" s="1017" t="str">
        <f>Translations!$B$831</f>
        <v>Enerģijas ielaide šajā apakšiekārtā un relevantais emisijas faktors</v>
      </c>
      <c r="F106" s="1017"/>
      <c r="G106" s="1017"/>
      <c r="H106" s="1017"/>
      <c r="I106" s="1017"/>
      <c r="J106" s="1017"/>
      <c r="K106" s="1017"/>
      <c r="L106" s="1017"/>
      <c r="M106" s="1017"/>
      <c r="N106" s="1018"/>
      <c r="O106" s="19"/>
      <c r="P106" s="245"/>
      <c r="Q106" s="245"/>
      <c r="R106" s="245"/>
      <c r="S106" s="245"/>
      <c r="T106" s="245"/>
      <c r="U106" s="245"/>
      <c r="V106" s="245"/>
      <c r="W106" s="262"/>
    </row>
    <row r="107" spans="2:23" ht="12.75" customHeight="1" x14ac:dyDescent="0.2">
      <c r="B107" s="244"/>
      <c r="C107" s="318"/>
      <c r="D107" s="319"/>
      <c r="E107" s="1019" t="str">
        <f>Translations!$B$399</f>
        <v>Tieši VĪP datu vākšanas vajadzībām šai sadaļai vajadzētu aptvert visus datus, kas iekļauti bāzlīnijas datu vākšanas veidnes G lapas d) punktā.</v>
      </c>
      <c r="F107" s="1020"/>
      <c r="G107" s="1020"/>
      <c r="H107" s="1020"/>
      <c r="I107" s="1020"/>
      <c r="J107" s="1020"/>
      <c r="K107" s="1020"/>
      <c r="L107" s="1020"/>
      <c r="M107" s="1020"/>
      <c r="N107" s="1021"/>
      <c r="O107" s="19"/>
      <c r="P107" s="245"/>
      <c r="Q107" s="245"/>
      <c r="R107" s="245"/>
      <c r="S107" s="245"/>
      <c r="T107" s="245"/>
      <c r="U107" s="245"/>
      <c r="V107" s="245"/>
      <c r="W107" s="262"/>
    </row>
    <row r="108" spans="2:23" ht="12.75" customHeight="1" x14ac:dyDescent="0.2">
      <c r="B108" s="244"/>
      <c r="C108" s="318"/>
      <c r="D108" s="322" t="s">
        <v>32</v>
      </c>
      <c r="E108" s="980" t="str">
        <f>Translations!$B$249</f>
        <v>Informācija par izmantoto metodiku</v>
      </c>
      <c r="F108" s="980"/>
      <c r="G108" s="980"/>
      <c r="H108" s="980"/>
      <c r="I108" s="980"/>
      <c r="J108" s="980"/>
      <c r="K108" s="980"/>
      <c r="L108" s="980"/>
      <c r="M108" s="980"/>
      <c r="N108" s="981"/>
      <c r="O108" s="19"/>
      <c r="P108" s="245"/>
      <c r="Q108" s="245"/>
      <c r="R108" s="245"/>
      <c r="S108" s="245"/>
      <c r="T108" s="245"/>
      <c r="U108" s="245"/>
      <c r="V108" s="245"/>
      <c r="W108" s="262"/>
    </row>
    <row r="109" spans="2:23" ht="12.75" customHeight="1" x14ac:dyDescent="0.2">
      <c r="B109" s="244"/>
      <c r="C109" s="318"/>
      <c r="D109" s="322"/>
      <c r="E109" s="991" t="str">
        <f>Translations!$B$250</f>
        <v>Šeit izvēlieties</v>
      </c>
      <c r="F109" s="992"/>
      <c r="G109" s="992"/>
      <c r="H109" s="992"/>
      <c r="I109" s="992"/>
      <c r="J109" s="992"/>
      <c r="K109" s="992"/>
      <c r="L109" s="992"/>
      <c r="M109" s="992"/>
      <c r="N109" s="993"/>
      <c r="O109" s="19"/>
      <c r="P109" s="245"/>
      <c r="Q109" s="245"/>
      <c r="R109" s="245"/>
      <c r="S109" s="245"/>
      <c r="T109" s="245"/>
      <c r="U109" s="245"/>
      <c r="V109" s="245"/>
      <c r="W109" s="262"/>
    </row>
    <row r="110" spans="2:23" ht="25.5" customHeight="1" x14ac:dyDescent="0.2">
      <c r="B110" s="244"/>
      <c r="C110" s="318"/>
      <c r="D110" s="322"/>
      <c r="E110" s="323" t="s">
        <v>139</v>
      </c>
      <c r="F110" s="991" t="str">
        <f>Translations!$B$836</f>
        <v>datu avotu, ko izmanto kurināmā ielaides un materiālu ielaides (eksotermiskais siltums) kvantificēšanai saskaņā ar BIR VII pielikuma 4.4. iedaļu un siltuma ražošanai pievadītās elektroenerģijas daudzumu saskaņā ar BIR VII pielikuma 4.5. iedaļu;</v>
      </c>
      <c r="G110" s="1045"/>
      <c r="H110" s="1045"/>
      <c r="I110" s="1045"/>
      <c r="J110" s="1045"/>
      <c r="K110" s="1045"/>
      <c r="L110" s="1045"/>
      <c r="M110" s="1045"/>
      <c r="N110" s="1046"/>
      <c r="O110" s="19"/>
      <c r="P110" s="245"/>
      <c r="Q110" s="245"/>
      <c r="R110" s="245"/>
      <c r="S110" s="245"/>
      <c r="T110" s="245"/>
      <c r="U110" s="245"/>
      <c r="V110" s="245"/>
      <c r="W110" s="262"/>
    </row>
    <row r="111" spans="2:23" ht="12.75" customHeight="1" x14ac:dyDescent="0.2">
      <c r="B111" s="244"/>
      <c r="C111" s="318"/>
      <c r="D111" s="322"/>
      <c r="E111" s="323"/>
      <c r="F111" s="991" t="str">
        <f>Translations!$B$350</f>
        <v>Jēdziens “kurināmais” apzīmē jebkuru avota plūsmu saskaņā ar MZR, kas ir sadedzināma un kam var noteikt zemāko siltumspēju.</v>
      </c>
      <c r="G111" s="1045"/>
      <c r="H111" s="1045"/>
      <c r="I111" s="1045"/>
      <c r="J111" s="1045"/>
      <c r="K111" s="1045"/>
      <c r="L111" s="1045"/>
      <c r="M111" s="1045"/>
      <c r="N111" s="1046"/>
      <c r="O111" s="19"/>
      <c r="P111" s="245"/>
      <c r="Q111" s="245"/>
      <c r="R111" s="245"/>
      <c r="S111" s="245"/>
      <c r="T111" s="245"/>
      <c r="U111" s="245"/>
      <c r="V111" s="245"/>
      <c r="W111" s="262"/>
    </row>
    <row r="112" spans="2:23" ht="12.75" customHeight="1" x14ac:dyDescent="0.2">
      <c r="B112" s="244"/>
      <c r="C112" s="318"/>
      <c r="D112" s="322"/>
      <c r="E112" s="323" t="s">
        <v>139</v>
      </c>
      <c r="F112" s="991" t="str">
        <f>Translations!$B$400</f>
        <v>zemākās siltumspējas un emisijas faktoru noteikšanas metodi saskaņā ar FAR VII pielikuma 4.6. iedaļu.</v>
      </c>
      <c r="G112" s="1045"/>
      <c r="H112" s="1045"/>
      <c r="I112" s="1045"/>
      <c r="J112" s="1045"/>
      <c r="K112" s="1045"/>
      <c r="L112" s="1045"/>
      <c r="M112" s="1045"/>
      <c r="N112" s="1046"/>
      <c r="O112" s="19"/>
      <c r="P112" s="245"/>
      <c r="Q112" s="245"/>
      <c r="R112" s="245"/>
      <c r="S112" s="245"/>
      <c r="T112" s="245"/>
      <c r="U112" s="245"/>
      <c r="V112" s="245"/>
      <c r="W112" s="262"/>
    </row>
    <row r="113" spans="2:23" ht="25.5" customHeight="1" x14ac:dyDescent="0.2">
      <c r="B113" s="244"/>
      <c r="C113" s="318"/>
      <c r="D113" s="322"/>
      <c r="E113" s="323"/>
      <c r="F113" s="991" t="str">
        <f>Translations!$B$352</f>
        <v>Svērto emisijas faktoru nosaka, kumulatīvās emisijas no kurināmajiem (arī tiem, ko izmanto izmērāma siltuma ražošanai) dalot ar kopējo enerģētisko saturu. Turklāt svērtajam emisijas faktoram attiecīgā gadījumā būtu jāietver arī emisijas no attiecīgo dūmgāzu attīrīšanas.</v>
      </c>
      <c r="G113" s="1045"/>
      <c r="H113" s="1045"/>
      <c r="I113" s="1045"/>
      <c r="J113" s="1045"/>
      <c r="K113" s="1045"/>
      <c r="L113" s="1045"/>
      <c r="M113" s="1045"/>
      <c r="N113" s="1046"/>
      <c r="O113" s="19"/>
      <c r="P113" s="245"/>
      <c r="Q113" s="245"/>
      <c r="R113" s="245"/>
      <c r="S113" s="245"/>
      <c r="T113" s="245"/>
      <c r="U113" s="245"/>
      <c r="V113" s="245"/>
      <c r="W113" s="262"/>
    </row>
    <row r="114" spans="2:23" ht="25.5" customHeight="1" x14ac:dyDescent="0.2">
      <c r="B114" s="244"/>
      <c r="C114" s="318"/>
      <c r="D114" s="322"/>
      <c r="E114" s="323"/>
      <c r="F114" s="991" t="str">
        <f>Translations!$B$253</f>
        <v>Tā kā var būt vairāk nekā viens datu avots, veidnē var norādīt līdz trīs avotiem. Ja izmantoti vēl citi avoti, norādiet trīs galvenos avotus un citas ziņas sniedziet metodikas aprakstā.</v>
      </c>
      <c r="G114" s="1045"/>
      <c r="H114" s="1045"/>
      <c r="I114" s="1045"/>
      <c r="J114" s="1045"/>
      <c r="K114" s="1045"/>
      <c r="L114" s="1045"/>
      <c r="M114" s="1045"/>
      <c r="N114" s="1046"/>
      <c r="O114" s="19"/>
      <c r="P114" s="245"/>
      <c r="Q114" s="245"/>
      <c r="R114" s="245"/>
      <c r="S114" s="245"/>
      <c r="T114" s="245"/>
      <c r="U114" s="245"/>
      <c r="V114" s="245"/>
      <c r="W114" s="262"/>
    </row>
    <row r="115" spans="2:23" ht="25.5" customHeight="1" x14ac:dyDescent="0.2">
      <c r="B115" s="244"/>
      <c r="C115" s="318"/>
      <c r="D115" s="319"/>
      <c r="E115" s="319"/>
      <c r="F115" s="336"/>
      <c r="G115" s="319"/>
      <c r="H115" s="357" t="str">
        <f>Translations!$B$401</f>
        <v>Relevants(-a)?</v>
      </c>
      <c r="I115" s="982" t="str">
        <f>Translations!$B$254</f>
        <v>Datu avots</v>
      </c>
      <c r="J115" s="982"/>
      <c r="K115" s="982" t="str">
        <f>Translations!$B$255</f>
        <v>Cits datu avots (attiecīgā gadījumā)</v>
      </c>
      <c r="L115" s="982"/>
      <c r="M115" s="982" t="str">
        <f>Translations!$B$255</f>
        <v>Cits datu avots (attiecīgā gadījumā)</v>
      </c>
      <c r="N115" s="982"/>
      <c r="O115" s="19"/>
      <c r="P115" s="245"/>
      <c r="Q115" s="245"/>
      <c r="R115" s="245"/>
      <c r="S115" s="245"/>
      <c r="T115" s="245"/>
      <c r="U115" s="245"/>
      <c r="V115" s="245"/>
      <c r="W115" s="262"/>
    </row>
    <row r="116" spans="2:23" ht="12.75" customHeight="1" x14ac:dyDescent="0.2">
      <c r="B116" s="244"/>
      <c r="C116" s="318"/>
      <c r="D116" s="322"/>
      <c r="E116" s="324" t="s">
        <v>302</v>
      </c>
      <c r="F116" s="967" t="str">
        <f>Translations!$B$833</f>
        <v>Kurināmā un materiālu ielaide</v>
      </c>
      <c r="G116" s="967"/>
      <c r="H116" s="968"/>
      <c r="I116" s="958"/>
      <c r="J116" s="959"/>
      <c r="K116" s="953"/>
      <c r="L116" s="957"/>
      <c r="M116" s="953"/>
      <c r="N116" s="954"/>
      <c r="O116" s="19"/>
      <c r="P116" s="245"/>
      <c r="Q116" s="245"/>
      <c r="R116" s="245"/>
      <c r="S116" s="245"/>
      <c r="T116" s="245"/>
      <c r="U116" s="245"/>
      <c r="V116" s="245"/>
      <c r="W116" s="262"/>
    </row>
    <row r="117" spans="2:23" ht="12.75" customHeight="1" x14ac:dyDescent="0.2">
      <c r="B117" s="244"/>
      <c r="C117" s="318"/>
      <c r="D117" s="322"/>
      <c r="E117" s="324" t="s">
        <v>303</v>
      </c>
      <c r="F117" s="969" t="str">
        <f>Translations!$B$402</f>
        <v>Zemākā siltumspēja</v>
      </c>
      <c r="G117" s="969"/>
      <c r="H117" s="970"/>
      <c r="I117" s="971"/>
      <c r="J117" s="1095"/>
      <c r="K117" s="973"/>
      <c r="L117" s="975"/>
      <c r="M117" s="973"/>
      <c r="N117" s="975"/>
      <c r="O117" s="19"/>
      <c r="P117" s="245"/>
      <c r="Q117" s="245"/>
      <c r="R117" s="245"/>
      <c r="S117" s="245"/>
      <c r="T117" s="245"/>
      <c r="U117" s="245"/>
      <c r="V117" s="245"/>
      <c r="W117" s="262"/>
    </row>
    <row r="118" spans="2:23" ht="12.75" customHeight="1" thickBot="1" x14ac:dyDescent="0.25">
      <c r="B118" s="244"/>
      <c r="C118" s="318"/>
      <c r="D118" s="322"/>
      <c r="E118" s="324" t="s">
        <v>304</v>
      </c>
      <c r="F118" s="1006" t="str">
        <f>Translations!$B$353</f>
        <v>Svērtais emisijas faktors</v>
      </c>
      <c r="G118" s="1006"/>
      <c r="H118" s="1007"/>
      <c r="I118" s="823"/>
      <c r="J118" s="825"/>
      <c r="K118" s="1096"/>
      <c r="L118" s="1097"/>
      <c r="M118" s="1096"/>
      <c r="N118" s="1097"/>
      <c r="O118" s="19"/>
      <c r="P118" s="245"/>
      <c r="Q118" s="245"/>
      <c r="R118" s="245"/>
      <c r="S118" s="245"/>
      <c r="T118" s="245"/>
      <c r="U118" s="245"/>
      <c r="V118" s="245"/>
      <c r="W118" s="262"/>
    </row>
    <row r="119" spans="2:23" ht="12.75" customHeight="1" x14ac:dyDescent="0.2">
      <c r="B119" s="244"/>
      <c r="C119" s="318"/>
      <c r="D119" s="322"/>
      <c r="E119" s="324" t="s">
        <v>305</v>
      </c>
      <c r="F119" s="967" t="str">
        <f>Translations!$B$403</f>
        <v>Atlikumgāzu kurināmā ielaide</v>
      </c>
      <c r="G119" s="968"/>
      <c r="H119" s="1091"/>
      <c r="I119" s="958"/>
      <c r="J119" s="1094"/>
      <c r="K119" s="953"/>
      <c r="L119" s="954"/>
      <c r="M119" s="953"/>
      <c r="N119" s="954"/>
      <c r="O119" s="19"/>
      <c r="P119" s="245"/>
      <c r="Q119" s="245"/>
      <c r="R119" s="245"/>
      <c r="S119" s="245"/>
      <c r="T119" s="245"/>
      <c r="U119" s="245"/>
      <c r="V119" s="245"/>
      <c r="W119" s="372" t="b">
        <f>AND(H119&lt;&gt;"",H119=FALSE)</f>
        <v>0</v>
      </c>
    </row>
    <row r="120" spans="2:23" ht="12.75" customHeight="1" x14ac:dyDescent="0.2">
      <c r="B120" s="244"/>
      <c r="C120" s="318"/>
      <c r="D120" s="322"/>
      <c r="E120" s="324" t="s">
        <v>306</v>
      </c>
      <c r="F120" s="969" t="str">
        <f>Translations!$B$402</f>
        <v>Zemākā siltumspēja</v>
      </c>
      <c r="G120" s="970"/>
      <c r="H120" s="1092"/>
      <c r="I120" s="971"/>
      <c r="J120" s="1095"/>
      <c r="K120" s="973"/>
      <c r="L120" s="975"/>
      <c r="M120" s="973"/>
      <c r="N120" s="975"/>
      <c r="O120" s="19"/>
      <c r="P120" s="245"/>
      <c r="Q120" s="245"/>
      <c r="R120" s="245"/>
      <c r="S120" s="245"/>
      <c r="T120" s="245"/>
      <c r="U120" s="245"/>
      <c r="V120" s="245"/>
      <c r="W120" s="360" t="b">
        <f>W119</f>
        <v>0</v>
      </c>
    </row>
    <row r="121" spans="2:23" ht="12.75" customHeight="1" thickBot="1" x14ac:dyDescent="0.25">
      <c r="B121" s="244"/>
      <c r="C121" s="318"/>
      <c r="D121" s="322"/>
      <c r="E121" s="324" t="s">
        <v>307</v>
      </c>
      <c r="F121" s="976" t="str">
        <f>Translations!$B$375</f>
        <v>Emisijas faktors</v>
      </c>
      <c r="G121" s="977"/>
      <c r="H121" s="1093"/>
      <c r="I121" s="934"/>
      <c r="J121" s="966"/>
      <c r="K121" s="936"/>
      <c r="L121" s="938"/>
      <c r="M121" s="936"/>
      <c r="N121" s="938"/>
      <c r="O121" s="19"/>
      <c r="P121" s="245"/>
      <c r="Q121" s="245"/>
      <c r="R121" s="245"/>
      <c r="S121" s="245"/>
      <c r="T121" s="245"/>
      <c r="U121" s="245"/>
      <c r="V121" s="245"/>
      <c r="W121" s="369" t="b">
        <f>W120</f>
        <v>0</v>
      </c>
    </row>
    <row r="122" spans="2:23" ht="12.75" customHeight="1" thickBot="1" x14ac:dyDescent="0.25">
      <c r="B122" s="244"/>
      <c r="C122" s="318"/>
      <c r="D122" s="322"/>
      <c r="E122" s="324" t="s">
        <v>308</v>
      </c>
      <c r="F122" s="977" t="str">
        <f>Translations!$B$837</f>
        <v>Elektroenerģijas ielaide siltuma ražošanai</v>
      </c>
      <c r="G122" s="1090"/>
      <c r="H122" s="491"/>
      <c r="I122" s="934"/>
      <c r="J122" s="966"/>
      <c r="K122" s="936"/>
      <c r="L122" s="938"/>
      <c r="M122" s="936"/>
      <c r="N122" s="938"/>
      <c r="O122" s="19"/>
      <c r="P122" s="245"/>
      <c r="Q122" s="245"/>
      <c r="R122" s="245"/>
      <c r="S122" s="245"/>
      <c r="T122" s="245"/>
      <c r="U122" s="245"/>
      <c r="V122" s="245"/>
      <c r="W122" s="494" t="b">
        <f>AND(H122&lt;&gt;"",H122=FALSE)</f>
        <v>0</v>
      </c>
    </row>
    <row r="123" spans="2:23" ht="5.0999999999999996" customHeight="1" x14ac:dyDescent="0.2">
      <c r="B123" s="244"/>
      <c r="C123" s="318"/>
      <c r="D123" s="322"/>
      <c r="E123" s="319"/>
      <c r="F123" s="319"/>
      <c r="G123" s="319"/>
      <c r="H123" s="319"/>
      <c r="I123" s="319"/>
      <c r="J123" s="319"/>
      <c r="K123" s="319"/>
      <c r="L123" s="319"/>
      <c r="M123" s="319"/>
      <c r="N123" s="320"/>
      <c r="O123" s="19"/>
      <c r="P123" s="245"/>
      <c r="Q123" s="245"/>
      <c r="R123" s="245"/>
      <c r="S123" s="245"/>
      <c r="T123" s="245"/>
      <c r="U123" s="245"/>
      <c r="V123" s="245"/>
      <c r="W123" s="262"/>
    </row>
    <row r="124" spans="2:23" ht="12.75" customHeight="1" x14ac:dyDescent="0.2">
      <c r="B124" s="244"/>
      <c r="C124" s="318"/>
      <c r="D124" s="322"/>
      <c r="E124" s="324" t="s">
        <v>309</v>
      </c>
      <c r="F124" s="978" t="str">
        <f>Translations!$B$257</f>
        <v>Izmantotās metodikas apraksts</v>
      </c>
      <c r="G124" s="978"/>
      <c r="H124" s="978"/>
      <c r="I124" s="978"/>
      <c r="J124" s="978"/>
      <c r="K124" s="978"/>
      <c r="L124" s="978"/>
      <c r="M124" s="978"/>
      <c r="N124" s="979"/>
      <c r="O124" s="19"/>
      <c r="P124" s="245"/>
      <c r="Q124" s="245"/>
      <c r="R124" s="245"/>
      <c r="S124" s="245"/>
      <c r="T124" s="245"/>
      <c r="U124" s="245"/>
      <c r="V124" s="245"/>
      <c r="W124" s="262"/>
    </row>
    <row r="125" spans="2:23" ht="5.0999999999999996" customHeight="1" x14ac:dyDescent="0.2">
      <c r="B125" s="244"/>
      <c r="C125" s="318"/>
      <c r="D125" s="319"/>
      <c r="E125" s="323"/>
      <c r="F125" s="333"/>
      <c r="G125" s="334"/>
      <c r="H125" s="334"/>
      <c r="I125" s="334"/>
      <c r="J125" s="334"/>
      <c r="K125" s="334"/>
      <c r="L125" s="334"/>
      <c r="M125" s="334"/>
      <c r="N125" s="335"/>
      <c r="O125" s="19"/>
      <c r="P125" s="245"/>
      <c r="Q125" s="245"/>
      <c r="R125" s="245"/>
      <c r="S125" s="245"/>
      <c r="T125" s="245"/>
      <c r="U125" s="245"/>
      <c r="V125" s="245"/>
      <c r="W125" s="262"/>
    </row>
    <row r="126" spans="2:23" ht="12.75" customHeight="1" x14ac:dyDescent="0.2">
      <c r="B126" s="244"/>
      <c r="C126" s="318"/>
      <c r="D126" s="322"/>
      <c r="E126" s="324"/>
      <c r="F126" s="987" t="str">
        <f>IF(M30=EUConst_Relevant,HYPERLINK("#" &amp; Q126,EUConst_MsgDescription),"")</f>
        <v/>
      </c>
      <c r="G126" s="961"/>
      <c r="H126" s="961"/>
      <c r="I126" s="961"/>
      <c r="J126" s="961"/>
      <c r="K126" s="961"/>
      <c r="L126" s="961"/>
      <c r="M126" s="961"/>
      <c r="N126" s="962"/>
      <c r="O126" s="19"/>
      <c r="P126" s="22" t="s">
        <v>172</v>
      </c>
      <c r="Q126" s="371" t="str">
        <f>"#"&amp;ADDRESS(ROW($C$11),COLUMN($C$11))</f>
        <v>#$C$11</v>
      </c>
      <c r="R126" s="245"/>
      <c r="S126" s="245"/>
      <c r="T126" s="245"/>
      <c r="U126" s="245"/>
      <c r="V126" s="245"/>
      <c r="W126" s="262"/>
    </row>
    <row r="127" spans="2:23" ht="5.0999999999999996" customHeight="1" x14ac:dyDescent="0.2">
      <c r="B127" s="244"/>
      <c r="C127" s="318"/>
      <c r="D127" s="322"/>
      <c r="E127" s="325"/>
      <c r="F127" s="988"/>
      <c r="G127" s="988"/>
      <c r="H127" s="988"/>
      <c r="I127" s="988"/>
      <c r="J127" s="988"/>
      <c r="K127" s="988"/>
      <c r="L127" s="988"/>
      <c r="M127" s="988"/>
      <c r="N127" s="989"/>
      <c r="O127" s="19"/>
      <c r="P127" s="245"/>
      <c r="Q127" s="245"/>
      <c r="R127" s="245"/>
      <c r="S127" s="245"/>
      <c r="T127" s="245"/>
      <c r="U127" s="245"/>
      <c r="V127" s="245"/>
      <c r="W127" s="262"/>
    </row>
    <row r="128" spans="2:23" ht="50.1" customHeight="1" x14ac:dyDescent="0.2">
      <c r="B128" s="244"/>
      <c r="C128" s="318"/>
      <c r="D128" s="325"/>
      <c r="E128" s="325"/>
      <c r="F128" s="946"/>
      <c r="G128" s="947"/>
      <c r="H128" s="947"/>
      <c r="I128" s="947"/>
      <c r="J128" s="947"/>
      <c r="K128" s="947"/>
      <c r="L128" s="947"/>
      <c r="M128" s="947"/>
      <c r="N128" s="948"/>
      <c r="O128" s="19"/>
      <c r="P128" s="245"/>
      <c r="Q128" s="245"/>
      <c r="R128" s="245"/>
      <c r="S128" s="245"/>
      <c r="T128" s="245"/>
      <c r="U128" s="245"/>
      <c r="V128" s="245"/>
      <c r="W128" s="262"/>
    </row>
    <row r="129" spans="2:23" ht="5.0999999999999996" customHeight="1" x14ac:dyDescent="0.2">
      <c r="B129" s="244"/>
      <c r="C129" s="318"/>
      <c r="D129" s="322"/>
      <c r="E129" s="319"/>
      <c r="F129" s="319"/>
      <c r="G129" s="319"/>
      <c r="H129" s="319"/>
      <c r="I129" s="319"/>
      <c r="J129" s="319"/>
      <c r="K129" s="319"/>
      <c r="L129" s="319"/>
      <c r="M129" s="319"/>
      <c r="N129" s="320"/>
      <c r="O129" s="19"/>
      <c r="P129" s="245"/>
      <c r="Q129" s="245"/>
      <c r="R129" s="245"/>
      <c r="S129" s="245"/>
      <c r="T129" s="245"/>
      <c r="U129" s="245"/>
      <c r="V129" s="245"/>
      <c r="W129" s="262"/>
    </row>
    <row r="130" spans="2:23" ht="12.75" customHeight="1" x14ac:dyDescent="0.2">
      <c r="B130" s="244"/>
      <c r="C130" s="318"/>
      <c r="D130" s="322"/>
      <c r="E130" s="324"/>
      <c r="F130" s="990" t="str">
        <f>Translations!$B$210</f>
        <v>Atsauce uz ārējām datnēm (attiecīgā gadījumā)</v>
      </c>
      <c r="G130" s="990"/>
      <c r="H130" s="990"/>
      <c r="I130" s="990"/>
      <c r="J130" s="990"/>
      <c r="K130" s="900"/>
      <c r="L130" s="900"/>
      <c r="M130" s="900"/>
      <c r="N130" s="900"/>
      <c r="O130" s="19"/>
      <c r="P130" s="245"/>
      <c r="Q130" s="245"/>
      <c r="R130" s="245"/>
      <c r="S130" s="245"/>
      <c r="T130" s="245"/>
      <c r="U130" s="245"/>
      <c r="V130" s="245"/>
      <c r="W130" s="262" t="s">
        <v>165</v>
      </c>
    </row>
    <row r="131" spans="2:23" ht="5.0999999999999996" customHeight="1" thickBot="1" x14ac:dyDescent="0.25">
      <c r="B131" s="244"/>
      <c r="C131" s="318"/>
      <c r="D131" s="322"/>
      <c r="E131" s="319"/>
      <c r="F131" s="319"/>
      <c r="G131" s="319"/>
      <c r="H131" s="319"/>
      <c r="I131" s="319"/>
      <c r="J131" s="319"/>
      <c r="K131" s="319"/>
      <c r="L131" s="319"/>
      <c r="M131" s="319"/>
      <c r="N131" s="320"/>
      <c r="O131" s="19"/>
      <c r="P131" s="245"/>
      <c r="Q131" s="245"/>
      <c r="R131" s="245"/>
      <c r="S131" s="245"/>
      <c r="T131" s="245"/>
      <c r="U131" s="245"/>
      <c r="V131" s="245"/>
      <c r="W131" s="245"/>
    </row>
    <row r="132" spans="2:23" ht="12.75" customHeight="1" x14ac:dyDescent="0.2">
      <c r="B132" s="244"/>
      <c r="C132" s="318"/>
      <c r="D132" s="322" t="s">
        <v>33</v>
      </c>
      <c r="E132" s="1006" t="str">
        <f>Translations!$B$258</f>
        <v>Vai ir ievērota hierarhiskā kārtība?</v>
      </c>
      <c r="F132" s="1006"/>
      <c r="G132" s="1006"/>
      <c r="H132" s="1007"/>
      <c r="I132" s="260"/>
      <c r="J132" s="330" t="str">
        <f>Translations!$B$259</f>
        <v xml:space="preserve"> Ja nav, kāpēc nav?</v>
      </c>
      <c r="K132" s="926"/>
      <c r="L132" s="927"/>
      <c r="M132" s="927"/>
      <c r="N132" s="941"/>
      <c r="O132" s="19"/>
      <c r="P132" s="245"/>
      <c r="Q132" s="245"/>
      <c r="R132" s="245"/>
      <c r="S132" s="245"/>
      <c r="T132" s="245"/>
      <c r="U132" s="245"/>
      <c r="V132" s="245"/>
      <c r="W132" s="364" t="b">
        <f>AND(I132&lt;&gt;"",I132=TRUE)</f>
        <v>0</v>
      </c>
    </row>
    <row r="133" spans="2:23" ht="5.0999999999999996" customHeight="1" x14ac:dyDescent="0.2">
      <c r="B133" s="244"/>
      <c r="C133" s="318"/>
      <c r="D133" s="319"/>
      <c r="E133" s="549"/>
      <c r="F133" s="549"/>
      <c r="G133" s="549"/>
      <c r="H133" s="549"/>
      <c r="I133" s="549"/>
      <c r="J133" s="549"/>
      <c r="K133" s="549"/>
      <c r="L133" s="549"/>
      <c r="M133" s="549"/>
      <c r="N133" s="550"/>
      <c r="O133" s="19"/>
      <c r="P133" s="245"/>
      <c r="Q133" s="245"/>
      <c r="R133" s="245"/>
      <c r="S133" s="245"/>
      <c r="T133" s="245"/>
      <c r="U133" s="245"/>
      <c r="V133" s="254"/>
      <c r="W133" s="360"/>
    </row>
    <row r="134" spans="2:23" ht="12.75" customHeight="1" x14ac:dyDescent="0.2">
      <c r="B134" s="244"/>
      <c r="C134" s="318"/>
      <c r="D134" s="331"/>
      <c r="E134" s="331"/>
      <c r="F134" s="978" t="str">
        <f>Translations!$B$264</f>
        <v>Sīkākas ziņas par jebkādām atkāpēm no hierarhijas</v>
      </c>
      <c r="G134" s="978"/>
      <c r="H134" s="978"/>
      <c r="I134" s="978"/>
      <c r="J134" s="978"/>
      <c r="K134" s="978"/>
      <c r="L134" s="978"/>
      <c r="M134" s="978"/>
      <c r="N134" s="979"/>
      <c r="O134" s="19"/>
      <c r="P134" s="245"/>
      <c r="Q134" s="245"/>
      <c r="R134" s="245"/>
      <c r="S134" s="245"/>
      <c r="T134" s="245"/>
      <c r="U134" s="245"/>
      <c r="V134" s="254"/>
      <c r="W134" s="360"/>
    </row>
    <row r="135" spans="2:23" ht="25.5" customHeight="1" thickBot="1" x14ac:dyDescent="0.25">
      <c r="B135" s="244"/>
      <c r="C135" s="318"/>
      <c r="D135" s="331"/>
      <c r="E135" s="331"/>
      <c r="F135" s="946"/>
      <c r="G135" s="947"/>
      <c r="H135" s="947"/>
      <c r="I135" s="947"/>
      <c r="J135" s="947"/>
      <c r="K135" s="947"/>
      <c r="L135" s="947"/>
      <c r="M135" s="947"/>
      <c r="N135" s="948"/>
      <c r="O135" s="19"/>
      <c r="P135" s="245"/>
      <c r="Q135" s="245"/>
      <c r="R135" s="245"/>
      <c r="S135" s="245"/>
      <c r="T135" s="245"/>
      <c r="U135" s="245"/>
      <c r="V135" s="254"/>
      <c r="W135" s="268" t="b">
        <f>W132</f>
        <v>0</v>
      </c>
    </row>
    <row r="136" spans="2:23" ht="5.0999999999999996" customHeight="1" x14ac:dyDescent="0.2">
      <c r="B136" s="244"/>
      <c r="C136" s="318"/>
      <c r="D136" s="322"/>
      <c r="E136" s="319"/>
      <c r="F136" s="319"/>
      <c r="G136" s="319"/>
      <c r="H136" s="319"/>
      <c r="I136" s="319"/>
      <c r="J136" s="319"/>
      <c r="K136" s="319"/>
      <c r="L136" s="319"/>
      <c r="M136" s="319"/>
      <c r="N136" s="320"/>
      <c r="O136" s="19"/>
      <c r="P136" s="245"/>
      <c r="Q136" s="245"/>
      <c r="R136" s="245"/>
      <c r="S136" s="245"/>
      <c r="T136" s="245"/>
      <c r="U136" s="245"/>
      <c r="V136" s="245"/>
      <c r="W136" s="363"/>
    </row>
    <row r="137" spans="2:23" ht="5.0999999999999996" customHeight="1" x14ac:dyDescent="0.2">
      <c r="B137" s="244"/>
      <c r="C137" s="315"/>
      <c r="D137" s="328"/>
      <c r="E137" s="316"/>
      <c r="F137" s="316"/>
      <c r="G137" s="316"/>
      <c r="H137" s="316"/>
      <c r="I137" s="316"/>
      <c r="J137" s="316"/>
      <c r="K137" s="316"/>
      <c r="L137" s="316"/>
      <c r="M137" s="316"/>
      <c r="N137" s="317"/>
      <c r="O137" s="19"/>
      <c r="P137" s="245"/>
      <c r="Q137" s="245"/>
      <c r="R137" s="245"/>
      <c r="S137" s="245"/>
      <c r="T137" s="245"/>
      <c r="U137" s="245"/>
      <c r="V137" s="245"/>
      <c r="W137" s="262"/>
    </row>
    <row r="138" spans="2:23" ht="12.75" customHeight="1" x14ac:dyDescent="0.2">
      <c r="B138" s="244"/>
      <c r="C138" s="318"/>
      <c r="D138" s="321" t="s">
        <v>30</v>
      </c>
      <c r="E138" s="1017" t="str">
        <f>Translations!$B$404</f>
        <v>Saražotais izmērāmais siltums</v>
      </c>
      <c r="F138" s="1017"/>
      <c r="G138" s="1017"/>
      <c r="H138" s="1017"/>
      <c r="I138" s="1017"/>
      <c r="J138" s="1017"/>
      <c r="K138" s="1017"/>
      <c r="L138" s="1017"/>
      <c r="M138" s="1017"/>
      <c r="N138" s="1018"/>
      <c r="O138" s="19"/>
      <c r="P138" s="245"/>
      <c r="Q138" s="245"/>
      <c r="R138" s="245"/>
      <c r="S138" s="254"/>
      <c r="T138" s="254"/>
      <c r="U138" s="245"/>
      <c r="V138" s="245"/>
      <c r="W138" s="262"/>
    </row>
    <row r="139" spans="2:23" ht="12.75" customHeight="1" x14ac:dyDescent="0.2">
      <c r="B139" s="244"/>
      <c r="C139" s="318"/>
      <c r="D139" s="319"/>
      <c r="E139" s="1019" t="str">
        <f>Translations!$B$405</f>
        <v>Tieši VĪP datu vākšanas vajadzībām šai sadaļai vajadzētu aptvert visus datus, kas iekļauti bāzlīnijas datu vākšanas veidnes G lapas e) punktā.</v>
      </c>
      <c r="F139" s="1020"/>
      <c r="G139" s="1020"/>
      <c r="H139" s="1020"/>
      <c r="I139" s="1020"/>
      <c r="J139" s="1020"/>
      <c r="K139" s="1020"/>
      <c r="L139" s="1020"/>
      <c r="M139" s="1020"/>
      <c r="N139" s="1021"/>
      <c r="O139" s="19"/>
      <c r="P139" s="245"/>
      <c r="Q139" s="245"/>
      <c r="R139" s="245"/>
      <c r="S139" s="245"/>
      <c r="T139" s="245"/>
      <c r="U139" s="245"/>
      <c r="V139" s="245"/>
      <c r="W139" s="262"/>
    </row>
    <row r="140" spans="2:23" ht="12.75" customHeight="1" x14ac:dyDescent="0.2">
      <c r="B140" s="244"/>
      <c r="C140" s="318"/>
      <c r="D140" s="322" t="s">
        <v>32</v>
      </c>
      <c r="E140" s="980" t="str">
        <f>Translations!$B$249</f>
        <v>Informācija par izmantoto metodiku</v>
      </c>
      <c r="F140" s="980"/>
      <c r="G140" s="980"/>
      <c r="H140" s="980"/>
      <c r="I140" s="980"/>
      <c r="J140" s="980"/>
      <c r="K140" s="980"/>
      <c r="L140" s="980"/>
      <c r="M140" s="980"/>
      <c r="N140" s="981"/>
      <c r="O140" s="19"/>
      <c r="P140" s="245"/>
      <c r="Q140" s="245"/>
      <c r="R140" s="245"/>
      <c r="S140" s="245"/>
      <c r="T140" s="245"/>
      <c r="U140" s="245"/>
      <c r="V140" s="245"/>
      <c r="W140" s="262"/>
    </row>
    <row r="141" spans="2:23" ht="12.75" customHeight="1" x14ac:dyDescent="0.2">
      <c r="B141" s="244"/>
      <c r="C141" s="318"/>
      <c r="D141" s="322"/>
      <c r="E141" s="991" t="str">
        <f>Translations!$B$406</f>
        <v>Šeit norādiet, pēc kāda datu avota saskaņā ar FAR VII pielikuma 4.5. iedaļu ir noteikts saražotā izmērāmā siltuma daudzums.</v>
      </c>
      <c r="F141" s="992"/>
      <c r="G141" s="992"/>
      <c r="H141" s="992"/>
      <c r="I141" s="992"/>
      <c r="J141" s="992"/>
      <c r="K141" s="992"/>
      <c r="L141" s="992"/>
      <c r="M141" s="992"/>
      <c r="N141" s="993"/>
      <c r="O141" s="19"/>
      <c r="P141" s="245"/>
      <c r="Q141" s="245"/>
      <c r="R141" s="245"/>
      <c r="S141" s="245"/>
      <c r="T141" s="245"/>
      <c r="U141" s="245"/>
      <c r="V141" s="245"/>
      <c r="W141" s="262"/>
    </row>
    <row r="142" spans="2:23" ht="25.5" customHeight="1" x14ac:dyDescent="0.2">
      <c r="B142" s="244"/>
      <c r="C142" s="318"/>
      <c r="D142" s="322"/>
      <c r="E142" s="991" t="str">
        <f>Translations!$B$253</f>
        <v>Tā kā var būt vairāk nekā viens datu avots, veidnē var norādīt līdz trīs avotiem. Ja izmantoti vēl citi avoti, norādiet trīs galvenos avotus un citas ziņas sniedziet metodikas aprakstā.</v>
      </c>
      <c r="F142" s="992"/>
      <c r="G142" s="992"/>
      <c r="H142" s="992"/>
      <c r="I142" s="992"/>
      <c r="J142" s="992"/>
      <c r="K142" s="992"/>
      <c r="L142" s="992"/>
      <c r="M142" s="992"/>
      <c r="N142" s="993"/>
      <c r="O142" s="19"/>
      <c r="P142" s="245"/>
      <c r="Q142" s="245"/>
      <c r="R142" s="245"/>
      <c r="S142" s="245"/>
      <c r="T142" s="245"/>
      <c r="U142" s="245"/>
      <c r="V142" s="245"/>
      <c r="W142" s="262"/>
    </row>
    <row r="143" spans="2:23" ht="25.5" customHeight="1" x14ac:dyDescent="0.2">
      <c r="B143" s="244"/>
      <c r="C143" s="318"/>
      <c r="D143" s="319"/>
      <c r="E143" s="319"/>
      <c r="F143" s="319"/>
      <c r="G143" s="319"/>
      <c r="H143" s="319"/>
      <c r="I143" s="982" t="str">
        <f>Translations!$B$254</f>
        <v>Datu avots</v>
      </c>
      <c r="J143" s="982"/>
      <c r="K143" s="982" t="str">
        <f>Translations!$B$255</f>
        <v>Cits datu avots (attiecīgā gadījumā)</v>
      </c>
      <c r="L143" s="982"/>
      <c r="M143" s="982" t="str">
        <f>Translations!$B$255</f>
        <v>Cits datu avots (attiecīgā gadījumā)</v>
      </c>
      <c r="N143" s="982"/>
      <c r="O143" s="19"/>
      <c r="P143" s="245"/>
      <c r="Q143" s="245"/>
      <c r="R143" s="245"/>
      <c r="S143" s="245"/>
      <c r="T143" s="245"/>
      <c r="U143" s="245"/>
      <c r="V143" s="245"/>
      <c r="W143" s="262"/>
    </row>
    <row r="144" spans="2:23" ht="12.75" customHeight="1" x14ac:dyDescent="0.2">
      <c r="B144" s="244"/>
      <c r="C144" s="318"/>
      <c r="D144" s="322"/>
      <c r="E144" s="324" t="s">
        <v>302</v>
      </c>
      <c r="F144" s="984" t="str">
        <f>Translations!$B$407</f>
        <v>Saražotais siltums</v>
      </c>
      <c r="G144" s="984"/>
      <c r="H144" s="985"/>
      <c r="I144" s="926"/>
      <c r="J144" s="927"/>
      <c r="K144" s="928"/>
      <c r="L144" s="929"/>
      <c r="M144" s="928"/>
      <c r="N144" s="945"/>
      <c r="O144" s="19"/>
      <c r="P144" s="245"/>
      <c r="Q144" s="245"/>
      <c r="R144" s="245"/>
      <c r="S144" s="245"/>
      <c r="T144" s="245"/>
      <c r="U144" s="245"/>
      <c r="V144" s="245"/>
      <c r="W144" s="262"/>
    </row>
    <row r="145" spans="1:23" ht="12.75" customHeight="1" x14ac:dyDescent="0.2">
      <c r="B145" s="244"/>
      <c r="C145" s="318"/>
      <c r="D145" s="322"/>
      <c r="E145" s="324" t="s">
        <v>303</v>
      </c>
      <c r="F145" s="984" t="str">
        <f>Translations!$B$838</f>
        <v>No elektroenerģijas saražotais siltums</v>
      </c>
      <c r="G145" s="984"/>
      <c r="H145" s="985"/>
      <c r="I145" s="926"/>
      <c r="J145" s="927"/>
      <c r="K145" s="928"/>
      <c r="L145" s="929"/>
      <c r="M145" s="928"/>
      <c r="N145" s="945"/>
      <c r="O145" s="19"/>
      <c r="P145" s="245"/>
      <c r="Q145" s="245"/>
      <c r="R145" s="245"/>
      <c r="S145" s="245"/>
      <c r="T145" s="245"/>
      <c r="U145" s="245"/>
      <c r="V145" s="245"/>
      <c r="W145" s="262"/>
    </row>
    <row r="146" spans="1:23" ht="5.0999999999999996" customHeight="1" x14ac:dyDescent="0.2">
      <c r="C146" s="318"/>
      <c r="D146" s="322"/>
      <c r="E146" s="319"/>
      <c r="F146" s="319"/>
      <c r="G146" s="319"/>
      <c r="H146" s="319"/>
      <c r="I146" s="319"/>
      <c r="J146" s="319"/>
      <c r="K146" s="319"/>
      <c r="L146" s="319"/>
      <c r="M146" s="319"/>
      <c r="N146" s="320"/>
      <c r="O146" s="19"/>
      <c r="P146" s="245"/>
      <c r="Q146" s="245"/>
      <c r="R146" s="245"/>
      <c r="S146" s="245"/>
      <c r="T146" s="245"/>
      <c r="U146" s="245"/>
      <c r="V146" s="245"/>
      <c r="W146" s="262"/>
    </row>
    <row r="147" spans="1:23" ht="12.75" customHeight="1" x14ac:dyDescent="0.2">
      <c r="C147" s="318"/>
      <c r="D147" s="322"/>
      <c r="E147" s="324" t="s">
        <v>304</v>
      </c>
      <c r="F147" s="978" t="str">
        <f>Translations!$B$257</f>
        <v>Izmantotās metodikas apraksts</v>
      </c>
      <c r="G147" s="978"/>
      <c r="H147" s="978"/>
      <c r="I147" s="978"/>
      <c r="J147" s="978"/>
      <c r="K147" s="978"/>
      <c r="L147" s="978"/>
      <c r="M147" s="978"/>
      <c r="N147" s="979"/>
      <c r="O147" s="19"/>
      <c r="P147" s="245"/>
      <c r="Q147" s="245"/>
      <c r="R147" s="245"/>
      <c r="S147" s="245"/>
      <c r="T147" s="245"/>
      <c r="U147" s="245"/>
      <c r="V147" s="245"/>
      <c r="W147" s="262"/>
    </row>
    <row r="148" spans="1:23" ht="5.0999999999999996" customHeight="1" x14ac:dyDescent="0.2">
      <c r="C148" s="318"/>
      <c r="D148" s="319"/>
      <c r="E148" s="323"/>
      <c r="F148" s="213"/>
      <c r="G148" s="553"/>
      <c r="H148" s="553"/>
      <c r="I148" s="553"/>
      <c r="J148" s="553"/>
      <c r="K148" s="553"/>
      <c r="L148" s="553"/>
      <c r="M148" s="553"/>
      <c r="N148" s="554"/>
      <c r="O148" s="19"/>
      <c r="P148" s="245"/>
      <c r="Q148" s="245"/>
      <c r="R148" s="245"/>
      <c r="S148" s="245"/>
      <c r="T148" s="245"/>
      <c r="U148" s="245"/>
      <c r="V148" s="245"/>
      <c r="W148" s="262"/>
    </row>
    <row r="149" spans="1:23" ht="12.75" customHeight="1" x14ac:dyDescent="0.2">
      <c r="C149" s="318"/>
      <c r="D149" s="322"/>
      <c r="E149" s="324"/>
      <c r="F149" s="987" t="str">
        <f>IF(M30=EUConst_Relevant,HYPERLINK("#" &amp; Q149,EUConst_MsgDescription),"")</f>
        <v/>
      </c>
      <c r="G149" s="961"/>
      <c r="H149" s="961"/>
      <c r="I149" s="961"/>
      <c r="J149" s="961"/>
      <c r="K149" s="961"/>
      <c r="L149" s="961"/>
      <c r="M149" s="961"/>
      <c r="N149" s="962"/>
      <c r="O149" s="19"/>
      <c r="P149" s="22" t="s">
        <v>172</v>
      </c>
      <c r="Q149" s="371" t="str">
        <f>"#"&amp;ADDRESS(ROW($C$11),COLUMN($C$11))</f>
        <v>#$C$11</v>
      </c>
      <c r="R149" s="245"/>
      <c r="S149" s="245"/>
      <c r="T149" s="245"/>
      <c r="U149" s="245"/>
      <c r="V149" s="245"/>
      <c r="W149" s="262"/>
    </row>
    <row r="150" spans="1:23" ht="5.0999999999999996" customHeight="1" x14ac:dyDescent="0.2">
      <c r="C150" s="318"/>
      <c r="D150" s="322"/>
      <c r="E150" s="325"/>
      <c r="F150" s="988"/>
      <c r="G150" s="988"/>
      <c r="H150" s="988"/>
      <c r="I150" s="988"/>
      <c r="J150" s="988"/>
      <c r="K150" s="988"/>
      <c r="L150" s="988"/>
      <c r="M150" s="988"/>
      <c r="N150" s="989"/>
      <c r="O150" s="19"/>
      <c r="P150" s="245"/>
      <c r="Q150" s="245"/>
      <c r="R150" s="245"/>
      <c r="S150" s="245"/>
      <c r="T150" s="245"/>
      <c r="U150" s="245"/>
      <c r="V150" s="245"/>
      <c r="W150" s="262"/>
    </row>
    <row r="151" spans="1:23" s="249" customFormat="1" ht="50.1" customHeight="1" x14ac:dyDescent="0.2">
      <c r="A151" s="245"/>
      <c r="B151" s="12"/>
      <c r="C151" s="318"/>
      <c r="D151" s="325"/>
      <c r="E151" s="325"/>
      <c r="F151" s="946"/>
      <c r="G151" s="947"/>
      <c r="H151" s="947"/>
      <c r="I151" s="947"/>
      <c r="J151" s="947"/>
      <c r="K151" s="947"/>
      <c r="L151" s="947"/>
      <c r="M151" s="947"/>
      <c r="N151" s="948"/>
      <c r="O151" s="19"/>
      <c r="P151" s="254"/>
      <c r="Q151" s="254"/>
      <c r="R151" s="254"/>
      <c r="S151" s="245"/>
      <c r="T151" s="245"/>
      <c r="U151" s="254"/>
      <c r="V151" s="245"/>
      <c r="W151" s="262"/>
    </row>
    <row r="152" spans="1:23" ht="5.0999999999999996" customHeight="1" x14ac:dyDescent="0.2">
      <c r="C152" s="318"/>
      <c r="D152" s="322"/>
      <c r="E152" s="319"/>
      <c r="F152" s="319"/>
      <c r="G152" s="319"/>
      <c r="H152" s="319"/>
      <c r="I152" s="319"/>
      <c r="J152" s="319"/>
      <c r="K152" s="319"/>
      <c r="L152" s="319"/>
      <c r="M152" s="319"/>
      <c r="N152" s="320"/>
      <c r="O152" s="19"/>
      <c r="P152" s="245"/>
      <c r="Q152" s="245"/>
      <c r="R152" s="245"/>
      <c r="S152" s="245"/>
      <c r="T152" s="245"/>
      <c r="U152" s="245"/>
      <c r="V152" s="245"/>
      <c r="W152" s="262"/>
    </row>
    <row r="153" spans="1:23" ht="12.75" customHeight="1" x14ac:dyDescent="0.2">
      <c r="C153" s="318"/>
      <c r="D153" s="322"/>
      <c r="E153" s="324"/>
      <c r="F153" s="990" t="str">
        <f>Translations!$B$210</f>
        <v>Atsauce uz ārējām datnēm (attiecīgā gadījumā)</v>
      </c>
      <c r="G153" s="990"/>
      <c r="H153" s="990"/>
      <c r="I153" s="990"/>
      <c r="J153" s="990"/>
      <c r="K153" s="900"/>
      <c r="L153" s="900"/>
      <c r="M153" s="900"/>
      <c r="N153" s="900"/>
      <c r="O153" s="19"/>
      <c r="P153" s="245"/>
      <c r="Q153" s="245"/>
      <c r="R153" s="245"/>
      <c r="S153" s="245"/>
      <c r="T153" s="245"/>
      <c r="U153" s="245"/>
      <c r="V153" s="245"/>
      <c r="W153" s="262" t="s">
        <v>165</v>
      </c>
    </row>
    <row r="154" spans="1:23" ht="5.0999999999999996" customHeight="1" thickBot="1" x14ac:dyDescent="0.25">
      <c r="C154" s="318"/>
      <c r="D154" s="322"/>
      <c r="E154" s="319"/>
      <c r="F154" s="319"/>
      <c r="G154" s="319"/>
      <c r="H154" s="319"/>
      <c r="I154" s="319"/>
      <c r="J154" s="319"/>
      <c r="K154" s="319"/>
      <c r="L154" s="319"/>
      <c r="M154" s="319"/>
      <c r="N154" s="320"/>
      <c r="O154" s="19"/>
      <c r="P154" s="245"/>
      <c r="Q154" s="245"/>
      <c r="R154" s="245"/>
      <c r="S154" s="245"/>
      <c r="T154" s="245"/>
      <c r="U154" s="245"/>
      <c r="V154" s="245"/>
      <c r="W154" s="262"/>
    </row>
    <row r="155" spans="1:23" ht="12.75" customHeight="1" x14ac:dyDescent="0.2">
      <c r="C155" s="318"/>
      <c r="D155" s="322" t="s">
        <v>33</v>
      </c>
      <c r="E155" s="1006" t="str">
        <f>Translations!$B$258</f>
        <v>Vai ir ievērota hierarhiskā kārtība?</v>
      </c>
      <c r="F155" s="1006"/>
      <c r="G155" s="1006"/>
      <c r="H155" s="1007"/>
      <c r="I155" s="260"/>
      <c r="J155" s="330" t="str">
        <f>Translations!$B$259</f>
        <v xml:space="preserve"> Ja nav, kāpēc nav?</v>
      </c>
      <c r="K155" s="926"/>
      <c r="L155" s="927"/>
      <c r="M155" s="927"/>
      <c r="N155" s="941"/>
      <c r="O155" s="19"/>
      <c r="P155" s="245"/>
      <c r="Q155" s="245"/>
      <c r="R155" s="245"/>
      <c r="S155" s="245"/>
      <c r="T155" s="245"/>
      <c r="U155" s="245"/>
      <c r="V155" s="245"/>
      <c r="W155" s="364" t="b">
        <f>AND(I155&lt;&gt;"",I155=TRUE)</f>
        <v>0</v>
      </c>
    </row>
    <row r="156" spans="1:23" ht="5.0999999999999996" customHeight="1" x14ac:dyDescent="0.2">
      <c r="C156" s="318"/>
      <c r="D156" s="319"/>
      <c r="E156" s="549"/>
      <c r="F156" s="549"/>
      <c r="G156" s="549"/>
      <c r="H156" s="549"/>
      <c r="I156" s="549"/>
      <c r="J156" s="549"/>
      <c r="K156" s="549"/>
      <c r="L156" s="549"/>
      <c r="M156" s="549"/>
      <c r="N156" s="550"/>
      <c r="O156" s="19"/>
      <c r="P156" s="245"/>
      <c r="Q156" s="245"/>
      <c r="R156" s="245"/>
      <c r="S156" s="245"/>
      <c r="T156" s="245"/>
      <c r="U156" s="245"/>
      <c r="V156" s="245"/>
      <c r="W156" s="360"/>
    </row>
    <row r="157" spans="1:23" ht="12.75" customHeight="1" x14ac:dyDescent="0.2">
      <c r="C157" s="318"/>
      <c r="D157" s="331"/>
      <c r="E157" s="331"/>
      <c r="F157" s="978" t="str">
        <f>Translations!$B$264</f>
        <v>Sīkākas ziņas par jebkādām atkāpēm no hierarhijas</v>
      </c>
      <c r="G157" s="978"/>
      <c r="H157" s="978"/>
      <c r="I157" s="978"/>
      <c r="J157" s="978"/>
      <c r="K157" s="978"/>
      <c r="L157" s="978"/>
      <c r="M157" s="978"/>
      <c r="N157" s="979"/>
      <c r="O157" s="19"/>
      <c r="P157" s="245"/>
      <c r="Q157" s="245"/>
      <c r="R157" s="245"/>
      <c r="S157" s="245"/>
      <c r="T157" s="245"/>
      <c r="U157" s="245"/>
      <c r="V157" s="245"/>
      <c r="W157" s="360"/>
    </row>
    <row r="158" spans="1:23" ht="25.5" customHeight="1" thickBot="1" x14ac:dyDescent="0.25">
      <c r="C158" s="318"/>
      <c r="D158" s="331"/>
      <c r="E158" s="331"/>
      <c r="F158" s="946"/>
      <c r="G158" s="947"/>
      <c r="H158" s="947"/>
      <c r="I158" s="947"/>
      <c r="J158" s="947"/>
      <c r="K158" s="947"/>
      <c r="L158" s="947"/>
      <c r="M158" s="947"/>
      <c r="N158" s="948"/>
      <c r="O158" s="19"/>
      <c r="P158" s="245"/>
      <c r="Q158" s="245"/>
      <c r="R158" s="245"/>
      <c r="S158" s="245"/>
      <c r="T158" s="245"/>
      <c r="U158" s="245"/>
      <c r="V158" s="245"/>
      <c r="W158" s="369" t="b">
        <f>W155</f>
        <v>0</v>
      </c>
    </row>
    <row r="159" spans="1:23" ht="5.0999999999999996" customHeight="1" x14ac:dyDescent="0.2">
      <c r="C159" s="318"/>
      <c r="D159" s="322"/>
      <c r="E159" s="319"/>
      <c r="F159" s="319"/>
      <c r="G159" s="319"/>
      <c r="H159" s="319"/>
      <c r="I159" s="319"/>
      <c r="J159" s="319"/>
      <c r="K159" s="319"/>
      <c r="L159" s="319"/>
      <c r="M159" s="319"/>
      <c r="N159" s="320"/>
      <c r="O159" s="19"/>
      <c r="P159" s="245"/>
      <c r="Q159" s="245"/>
      <c r="R159" s="245"/>
      <c r="S159" s="245"/>
      <c r="T159" s="245"/>
      <c r="U159" s="245"/>
      <c r="V159" s="245"/>
      <c r="W159" s="262"/>
    </row>
    <row r="160" spans="1:23" ht="5.0999999999999996" customHeight="1" x14ac:dyDescent="0.2">
      <c r="C160" s="315"/>
      <c r="D160" s="328"/>
      <c r="E160" s="316"/>
      <c r="F160" s="316"/>
      <c r="G160" s="316"/>
      <c r="H160" s="316"/>
      <c r="I160" s="316"/>
      <c r="J160" s="316"/>
      <c r="K160" s="316"/>
      <c r="L160" s="316"/>
      <c r="M160" s="316"/>
      <c r="N160" s="317"/>
      <c r="O160" s="19"/>
      <c r="P160" s="245"/>
      <c r="Q160" s="245"/>
      <c r="R160" s="245"/>
      <c r="S160" s="245"/>
      <c r="T160" s="245"/>
      <c r="U160" s="245"/>
      <c r="V160" s="245"/>
      <c r="W160" s="262"/>
    </row>
    <row r="161" spans="1:25" ht="12.75" customHeight="1" x14ac:dyDescent="0.2">
      <c r="C161" s="318"/>
      <c r="D161" s="321" t="s">
        <v>31</v>
      </c>
      <c r="E161" s="1017" t="str">
        <f>Translations!$B$359</f>
        <v>Importētais izmērāmais siltums</v>
      </c>
      <c r="F161" s="1017"/>
      <c r="G161" s="1017"/>
      <c r="H161" s="1017"/>
      <c r="I161" s="1017"/>
      <c r="J161" s="1017"/>
      <c r="K161" s="1017"/>
      <c r="L161" s="1017"/>
      <c r="M161" s="1017"/>
      <c r="N161" s="1018"/>
      <c r="O161" s="19"/>
      <c r="P161" s="245"/>
      <c r="Q161" s="245"/>
      <c r="R161" s="245"/>
      <c r="S161" s="254"/>
      <c r="T161" s="254"/>
      <c r="U161" s="245"/>
      <c r="V161" s="245"/>
      <c r="W161" s="262"/>
    </row>
    <row r="162" spans="1:25" ht="12.75" customHeight="1" x14ac:dyDescent="0.2">
      <c r="C162" s="318"/>
      <c r="D162" s="319"/>
      <c r="E162" s="1019" t="str">
        <f>Translations!$B$408</f>
        <v>Tieši VĪP datu vākšanas vajadzībām šai sadaļai vajadzētu aptvert visus datus, kas iekļauti bāzlīnijas datu vākšanas veidnes G lapas f) punktā.</v>
      </c>
      <c r="F162" s="1020"/>
      <c r="G162" s="1020"/>
      <c r="H162" s="1020"/>
      <c r="I162" s="1020"/>
      <c r="J162" s="1020"/>
      <c r="K162" s="1020"/>
      <c r="L162" s="1020"/>
      <c r="M162" s="1020"/>
      <c r="N162" s="1021"/>
      <c r="O162" s="19"/>
      <c r="P162" s="245"/>
      <c r="Q162" s="245"/>
      <c r="R162" s="245"/>
      <c r="S162" s="245"/>
      <c r="T162" s="245"/>
      <c r="U162" s="245"/>
      <c r="V162" s="245"/>
      <c r="W162" s="262"/>
    </row>
    <row r="163" spans="1:25" ht="12.75" customHeight="1" x14ac:dyDescent="0.2">
      <c r="C163" s="318"/>
      <c r="D163" s="322" t="s">
        <v>32</v>
      </c>
      <c r="E163" s="980" t="str">
        <f>Translations!$B$409</f>
        <v>Vai šai apakšiekārtai ir relevantas citas izmērāma siltuma plūsmas?</v>
      </c>
      <c r="F163" s="980"/>
      <c r="G163" s="980"/>
      <c r="H163" s="980"/>
      <c r="I163" s="980"/>
      <c r="J163" s="980"/>
      <c r="K163" s="980"/>
      <c r="L163" s="980"/>
      <c r="M163" s="986"/>
      <c r="N163" s="986"/>
      <c r="O163" s="19"/>
      <c r="P163" s="245"/>
      <c r="Q163" s="245"/>
      <c r="R163" s="245"/>
      <c r="S163" s="245"/>
      <c r="T163" s="245"/>
      <c r="U163" s="245"/>
      <c r="V163" s="245"/>
      <c r="W163" s="262"/>
    </row>
    <row r="164" spans="1:25" ht="12.75" customHeight="1" x14ac:dyDescent="0.2">
      <c r="C164" s="318"/>
      <c r="D164" s="322"/>
      <c r="E164" s="319"/>
      <c r="F164" s="319"/>
      <c r="G164" s="319"/>
      <c r="H164" s="319"/>
      <c r="I164" s="319"/>
      <c r="J164" s="921" t="str">
        <f>IF(M30=EUConst_NotRelevant,"",IF(AND(M163&lt;&gt;"",M163=FALSE),HYPERLINK("#" &amp; Q164,EUconst_MsgGoOn),""))</f>
        <v/>
      </c>
      <c r="K164" s="922"/>
      <c r="L164" s="922"/>
      <c r="M164" s="922"/>
      <c r="N164" s="923"/>
      <c r="O164" s="19"/>
      <c r="P164" s="22" t="s">
        <v>172</v>
      </c>
      <c r="Q164" s="371" t="str">
        <f>Q31</f>
        <v>#JUMP_G2</v>
      </c>
      <c r="R164" s="245"/>
      <c r="S164" s="245"/>
      <c r="T164" s="245"/>
      <c r="U164" s="245"/>
      <c r="V164" s="245"/>
      <c r="W164" s="262"/>
    </row>
    <row r="165" spans="1:25" ht="5.0999999999999996" customHeight="1" x14ac:dyDescent="0.2">
      <c r="C165" s="318"/>
      <c r="D165" s="322"/>
      <c r="E165" s="322"/>
      <c r="F165" s="322"/>
      <c r="G165" s="322"/>
      <c r="H165" s="322"/>
      <c r="I165" s="322"/>
      <c r="J165" s="322"/>
      <c r="K165" s="322"/>
      <c r="L165" s="322"/>
      <c r="M165" s="322"/>
      <c r="N165" s="329"/>
      <c r="O165" s="19"/>
      <c r="P165" s="22"/>
      <c r="Q165" s="245"/>
      <c r="R165" s="245"/>
      <c r="S165" s="245"/>
      <c r="T165" s="245"/>
      <c r="U165" s="245"/>
      <c r="V165" s="245"/>
      <c r="W165" s="262"/>
    </row>
    <row r="166" spans="1:25" ht="12.75" customHeight="1" x14ac:dyDescent="0.2">
      <c r="C166" s="318"/>
      <c r="D166" s="322" t="s">
        <v>33</v>
      </c>
      <c r="E166" s="980" t="str">
        <f>Translations!$B$249</f>
        <v>Informācija par izmantoto metodiku</v>
      </c>
      <c r="F166" s="980"/>
      <c r="G166" s="980"/>
      <c r="H166" s="980"/>
      <c r="I166" s="980"/>
      <c r="J166" s="980"/>
      <c r="K166" s="980"/>
      <c r="L166" s="980"/>
      <c r="M166" s="980"/>
      <c r="N166" s="981"/>
      <c r="O166" s="19"/>
      <c r="P166" s="245"/>
      <c r="Q166" s="245"/>
      <c r="R166" s="245"/>
      <c r="S166" s="245"/>
      <c r="T166" s="245"/>
      <c r="U166" s="245"/>
      <c r="V166" s="245"/>
      <c r="W166" s="262"/>
    </row>
    <row r="167" spans="1:25" ht="25.5" customHeight="1" x14ac:dyDescent="0.2">
      <c r="C167" s="318"/>
      <c r="D167" s="322"/>
      <c r="E167" s="991" t="str">
        <f>Translations!$B$410</f>
        <v>Šeit norādiet, pēc kāda datu avota saskaņā ar FAR VII pielikuma 4.5. iedaļu ir noteikts importētā izmērāmā siltuma daudzums un ar kādu metodi saskaņā ar FAR VII pielikuma 7.2. iedaļu noteikti neto daudzumi no katra tālāk norādītā avota (attiecīgā gadījumā):</v>
      </c>
      <c r="F167" s="992"/>
      <c r="G167" s="992"/>
      <c r="H167" s="992"/>
      <c r="I167" s="992"/>
      <c r="J167" s="992"/>
      <c r="K167" s="992"/>
      <c r="L167" s="992"/>
      <c r="M167" s="992"/>
      <c r="N167" s="993"/>
      <c r="O167" s="19"/>
      <c r="P167" s="245"/>
      <c r="Q167" s="245"/>
      <c r="R167" s="245"/>
      <c r="S167" s="245"/>
      <c r="T167" s="245"/>
      <c r="U167" s="245"/>
      <c r="V167" s="245"/>
      <c r="W167" s="262"/>
    </row>
    <row r="168" spans="1:25" s="20" customFormat="1" ht="38.85" customHeight="1" x14ac:dyDescent="0.25">
      <c r="A168" s="245"/>
      <c r="B168" s="194"/>
      <c r="C168" s="318"/>
      <c r="D168" s="322"/>
      <c r="E168" s="323" t="s">
        <v>139</v>
      </c>
      <c r="F168" s="991" t="str">
        <f>Translations!$B$411</f>
        <v>Neto importētais siltums (citi avoti): te ietilpst siltums, kas importēts no citām iekārtām, vai, ja izmērāmu siltumu patērē vairāk nekā viena apakšiekārta, siltums, kas saražots lokāli un patērēts šajā apakšiekārtā. Izmērāmais siltums, kas importēts no kādas produkta LA apakšiekārtas, pulpas ražošanas, izmērāmais siltums, kas atgūts no kurināmā LA apakšiekārtām vai no atlikumgāzēm, šeit jāiekļauj nebūtu.</v>
      </c>
      <c r="G168" s="1045"/>
      <c r="H168" s="1045"/>
      <c r="I168" s="1045"/>
      <c r="J168" s="1045"/>
      <c r="K168" s="1045"/>
      <c r="L168" s="1045"/>
      <c r="M168" s="1045"/>
      <c r="N168" s="1046"/>
      <c r="O168" s="19"/>
      <c r="P168" s="23"/>
      <c r="Q168" s="22"/>
      <c r="R168" s="23"/>
      <c r="S168" s="22"/>
      <c r="T168" s="22"/>
      <c r="U168" s="22"/>
      <c r="V168" s="22"/>
      <c r="W168" s="238"/>
      <c r="X168" s="244"/>
      <c r="Y168" s="244"/>
    </row>
    <row r="169" spans="1:25" s="20" customFormat="1" ht="25.5" customHeight="1" x14ac:dyDescent="0.25">
      <c r="A169" s="245"/>
      <c r="B169" s="194"/>
      <c r="C169" s="318"/>
      <c r="D169" s="322"/>
      <c r="E169" s="323" t="s">
        <v>139</v>
      </c>
      <c r="F169" s="991" t="str">
        <f>Translations!$B$412</f>
        <v>Siltums no produkta LA: te ietilpst izmērāms siltums, kas eksportēts no produkta LA apakšiekārtas, izņemot izmērāmu siltumu no apakšiekārtām, kurās ražo pulpu.</v>
      </c>
      <c r="G169" s="1045"/>
      <c r="H169" s="1045"/>
      <c r="I169" s="1045"/>
      <c r="J169" s="1045"/>
      <c r="K169" s="1045"/>
      <c r="L169" s="1045"/>
      <c r="M169" s="1045"/>
      <c r="N169" s="1046"/>
      <c r="O169" s="19"/>
      <c r="P169" s="23"/>
      <c r="Q169" s="22"/>
      <c r="R169" s="23"/>
      <c r="S169" s="22"/>
      <c r="T169" s="22"/>
      <c r="U169" s="22"/>
      <c r="V169" s="22"/>
      <c r="W169" s="238"/>
      <c r="X169" s="244"/>
      <c r="Y169" s="244"/>
    </row>
    <row r="170" spans="1:25" s="20" customFormat="1" ht="12.75" customHeight="1" x14ac:dyDescent="0.25">
      <c r="A170" s="18"/>
      <c r="B170" s="194"/>
      <c r="C170" s="318"/>
      <c r="D170" s="322"/>
      <c r="E170" s="323" t="s">
        <v>139</v>
      </c>
      <c r="F170" s="991" t="str">
        <f>Translations!$B$413</f>
        <v>Siltums no pulpas: te ietilpst siltums, kas importēts no apakšiekārtām, kurās tiek ražota pulpa.</v>
      </c>
      <c r="G170" s="1045"/>
      <c r="H170" s="1045"/>
      <c r="I170" s="1045"/>
      <c r="J170" s="1045"/>
      <c r="K170" s="1045"/>
      <c r="L170" s="1045"/>
      <c r="M170" s="1045"/>
      <c r="N170" s="1046"/>
      <c r="O170" s="19"/>
      <c r="P170" s="23"/>
      <c r="Q170" s="22"/>
      <c r="R170" s="23"/>
      <c r="S170" s="22"/>
      <c r="T170" s="22"/>
      <c r="U170" s="22"/>
      <c r="V170" s="22"/>
      <c r="W170" s="238"/>
      <c r="X170" s="244"/>
      <c r="Y170" s="244"/>
    </row>
    <row r="171" spans="1:25" s="20" customFormat="1" ht="12.75" customHeight="1" x14ac:dyDescent="0.25">
      <c r="A171" s="18"/>
      <c r="B171" s="194"/>
      <c r="C171" s="318"/>
      <c r="D171" s="322"/>
      <c r="E171" s="323" t="s">
        <v>139</v>
      </c>
      <c r="F171" s="991" t="str">
        <f>Translations!$B$414</f>
        <v>Siltums no kurināmā LA: te ietilpst izmērāmais siltums, kas atgūts no kurināmā LA apakšiekārtu atlikumsiltuma.</v>
      </c>
      <c r="G171" s="1045"/>
      <c r="H171" s="1045"/>
      <c r="I171" s="1045"/>
      <c r="J171" s="1045"/>
      <c r="K171" s="1045"/>
      <c r="L171" s="1045"/>
      <c r="M171" s="1045"/>
      <c r="N171" s="1046"/>
      <c r="O171" s="19"/>
      <c r="P171" s="23"/>
      <c r="Q171" s="22"/>
      <c r="R171" s="23"/>
      <c r="S171" s="22"/>
      <c r="T171" s="22"/>
      <c r="U171" s="22"/>
      <c r="V171" s="22"/>
      <c r="W171" s="238"/>
      <c r="X171" s="244"/>
      <c r="Y171" s="244"/>
    </row>
    <row r="172" spans="1:25" s="20" customFormat="1" ht="12.75" customHeight="1" x14ac:dyDescent="0.25">
      <c r="A172" s="18"/>
      <c r="B172" s="194"/>
      <c r="C172" s="318"/>
      <c r="D172" s="322"/>
      <c r="E172" s="323" t="s">
        <v>139</v>
      </c>
      <c r="F172" s="991" t="str">
        <f>Translations!$B$415</f>
        <v>Siltums no atlikumgāzēm: te ietilpst izmērāmais siltums, kas iegūts no atlikumgāzēm.</v>
      </c>
      <c r="G172" s="1045"/>
      <c r="H172" s="1045"/>
      <c r="I172" s="1045"/>
      <c r="J172" s="1045"/>
      <c r="K172" s="1045"/>
      <c r="L172" s="1045"/>
      <c r="M172" s="1045"/>
      <c r="N172" s="1046"/>
      <c r="O172" s="19"/>
      <c r="P172" s="23"/>
      <c r="Q172" s="22"/>
      <c r="R172" s="23"/>
      <c r="S172" s="22"/>
      <c r="T172" s="22"/>
      <c r="U172" s="22"/>
      <c r="V172" s="22"/>
      <c r="W172" s="238"/>
      <c r="X172" s="244"/>
      <c r="Y172" s="244"/>
    </row>
    <row r="173" spans="1:25" ht="25.5" customHeight="1" x14ac:dyDescent="0.2">
      <c r="C173" s="318"/>
      <c r="D173" s="322"/>
      <c r="E173" s="323"/>
      <c r="F173" s="991" t="str">
        <f>Translations!$B$253</f>
        <v>Tā kā var būt vairāk nekā viens datu avots, veidnē var norādīt līdz trīs avotiem. Ja izmantoti vēl citi avoti, norādiet trīs galvenos avotus un citas ziņas sniedziet metodikas aprakstā.</v>
      </c>
      <c r="G173" s="1045"/>
      <c r="H173" s="1045"/>
      <c r="I173" s="1045"/>
      <c r="J173" s="1045"/>
      <c r="K173" s="1045"/>
      <c r="L173" s="1045"/>
      <c r="M173" s="1045"/>
      <c r="N173" s="1046"/>
      <c r="O173" s="19"/>
      <c r="P173" s="245"/>
      <c r="Q173" s="245"/>
      <c r="R173" s="245"/>
      <c r="S173" s="245"/>
      <c r="T173" s="245"/>
      <c r="U173" s="245"/>
      <c r="V173" s="245"/>
      <c r="W173" s="262"/>
    </row>
    <row r="174" spans="1:25" ht="25.5" customHeight="1" thickBot="1" x14ac:dyDescent="0.25">
      <c r="C174" s="318"/>
      <c r="D174" s="319"/>
      <c r="E174" s="319"/>
      <c r="F174" s="319"/>
      <c r="G174" s="319"/>
      <c r="H174" s="357" t="str">
        <f>Translations!$B$401</f>
        <v>Relevants(-a)?</v>
      </c>
      <c r="I174" s="982" t="str">
        <f>Translations!$B$254</f>
        <v>Datu avots</v>
      </c>
      <c r="J174" s="982"/>
      <c r="K174" s="982" t="str">
        <f>Translations!$B$255</f>
        <v>Cits datu avots (attiecīgā gadījumā)</v>
      </c>
      <c r="L174" s="982"/>
      <c r="M174" s="982" t="str">
        <f>Translations!$B$255</f>
        <v>Cits datu avots (attiecīgā gadījumā)</v>
      </c>
      <c r="N174" s="982"/>
      <c r="O174" s="19"/>
      <c r="P174" s="245"/>
      <c r="Q174" s="245"/>
      <c r="R174" s="245"/>
      <c r="S174" s="245"/>
      <c r="T174" s="245"/>
      <c r="U174" s="245"/>
      <c r="V174" s="245"/>
      <c r="W174" s="262" t="s">
        <v>165</v>
      </c>
    </row>
    <row r="175" spans="1:25" ht="12.75" customHeight="1" thickBot="1" x14ac:dyDescent="0.25">
      <c r="C175" s="318"/>
      <c r="D175" s="322"/>
      <c r="E175" s="324" t="s">
        <v>302</v>
      </c>
      <c r="F175" s="967" t="str">
        <f>Translations!$B$416</f>
        <v>Importēts (citi avoti)</v>
      </c>
      <c r="G175" s="968"/>
      <c r="H175" s="986"/>
      <c r="I175" s="958"/>
      <c r="J175" s="959"/>
      <c r="K175" s="953"/>
      <c r="L175" s="957"/>
      <c r="M175" s="953"/>
      <c r="N175" s="954"/>
      <c r="O175" s="19"/>
      <c r="P175" s="245"/>
      <c r="Q175" s="245"/>
      <c r="R175" s="245"/>
      <c r="S175" s="245"/>
      <c r="T175" s="245"/>
      <c r="U175" s="245"/>
      <c r="V175" s="370" t="b">
        <f>OR(AND(M163&lt;&gt;"",M163=FALSE))</f>
        <v>0</v>
      </c>
      <c r="W175" s="364" t="b">
        <f>OR(AND(M163&lt;&gt;"",M163=FALSE),AND(H175&lt;&gt;"",H175=FALSE))</f>
        <v>0</v>
      </c>
    </row>
    <row r="176" spans="1:25" ht="12.75" customHeight="1" thickBot="1" x14ac:dyDescent="0.25">
      <c r="C176" s="318"/>
      <c r="D176" s="322"/>
      <c r="E176" s="324" t="s">
        <v>303</v>
      </c>
      <c r="F176" s="976" t="str">
        <f>Translations!$B$417</f>
        <v>Neto izmērāmās plūsmas</v>
      </c>
      <c r="G176" s="977"/>
      <c r="H176" s="986"/>
      <c r="I176" s="934"/>
      <c r="J176" s="935"/>
      <c r="K176" s="936"/>
      <c r="L176" s="937"/>
      <c r="M176" s="936"/>
      <c r="N176" s="938"/>
      <c r="O176" s="19"/>
      <c r="P176" s="245"/>
      <c r="Q176" s="245"/>
      <c r="R176" s="245"/>
      <c r="S176" s="245"/>
      <c r="T176" s="245"/>
      <c r="U176" s="245"/>
      <c r="V176" s="245"/>
      <c r="W176" s="365" t="b">
        <f>W175</f>
        <v>0</v>
      </c>
    </row>
    <row r="177" spans="1:23" ht="12.75" customHeight="1" thickBot="1" x14ac:dyDescent="0.25">
      <c r="C177" s="318"/>
      <c r="D177" s="322"/>
      <c r="E177" s="324" t="s">
        <v>304</v>
      </c>
      <c r="F177" s="967" t="str">
        <f>Translations!$B$418</f>
        <v>Importēts (no produkta LA)</v>
      </c>
      <c r="G177" s="968"/>
      <c r="H177" s="986"/>
      <c r="I177" s="958"/>
      <c r="J177" s="959"/>
      <c r="K177" s="953"/>
      <c r="L177" s="957"/>
      <c r="M177" s="953"/>
      <c r="N177" s="954"/>
      <c r="O177" s="19"/>
      <c r="P177" s="245"/>
      <c r="Q177" s="245"/>
      <c r="R177" s="245"/>
      <c r="S177" s="245"/>
      <c r="T177" s="245"/>
      <c r="U177" s="245"/>
      <c r="V177" s="358" t="b">
        <f>V175</f>
        <v>0</v>
      </c>
      <c r="W177" s="364" t="b">
        <f>OR(AND(M163&lt;&gt;"",M163=FALSE),AND(H177&lt;&gt;"",H177=FALSE))</f>
        <v>0</v>
      </c>
    </row>
    <row r="178" spans="1:23" ht="12.75" customHeight="1" thickBot="1" x14ac:dyDescent="0.25">
      <c r="C178" s="318"/>
      <c r="D178" s="322"/>
      <c r="E178" s="324" t="s">
        <v>305</v>
      </c>
      <c r="F178" s="976" t="str">
        <f>Translations!$B$417</f>
        <v>Neto izmērāmās plūsmas</v>
      </c>
      <c r="G178" s="977"/>
      <c r="H178" s="986"/>
      <c r="I178" s="934"/>
      <c r="J178" s="935"/>
      <c r="K178" s="936"/>
      <c r="L178" s="937"/>
      <c r="M178" s="936"/>
      <c r="N178" s="938"/>
      <c r="O178" s="19"/>
      <c r="P178" s="245"/>
      <c r="Q178" s="245"/>
      <c r="R178" s="245"/>
      <c r="S178" s="245"/>
      <c r="T178" s="245"/>
      <c r="U178" s="245"/>
      <c r="V178" s="245"/>
      <c r="W178" s="365" t="b">
        <f>W177</f>
        <v>0</v>
      </c>
    </row>
    <row r="179" spans="1:23" ht="12.75" customHeight="1" thickBot="1" x14ac:dyDescent="0.25">
      <c r="C179" s="318"/>
      <c r="D179" s="322"/>
      <c r="E179" s="324" t="s">
        <v>306</v>
      </c>
      <c r="F179" s="967" t="str">
        <f>Translations!$B$419</f>
        <v>Importēts (no pulpas)</v>
      </c>
      <c r="G179" s="968"/>
      <c r="H179" s="986"/>
      <c r="I179" s="958"/>
      <c r="J179" s="959"/>
      <c r="K179" s="953"/>
      <c r="L179" s="957"/>
      <c r="M179" s="953"/>
      <c r="N179" s="954"/>
      <c r="O179" s="19"/>
      <c r="P179" s="245"/>
      <c r="Q179" s="245"/>
      <c r="R179" s="245"/>
      <c r="S179" s="245"/>
      <c r="T179" s="245"/>
      <c r="U179" s="245"/>
      <c r="V179" s="358" t="b">
        <f>V177</f>
        <v>0</v>
      </c>
      <c r="W179" s="364" t="b">
        <f>OR(AND(M163&lt;&gt;"",M163=FALSE),AND(H179&lt;&gt;"",H179=FALSE))</f>
        <v>0</v>
      </c>
    </row>
    <row r="180" spans="1:23" ht="12.75" customHeight="1" thickBot="1" x14ac:dyDescent="0.25">
      <c r="C180" s="318"/>
      <c r="D180" s="322"/>
      <c r="E180" s="324" t="s">
        <v>307</v>
      </c>
      <c r="F180" s="976" t="str">
        <f>Translations!$B$417</f>
        <v>Neto izmērāmās plūsmas</v>
      </c>
      <c r="G180" s="977"/>
      <c r="H180" s="986"/>
      <c r="I180" s="934"/>
      <c r="J180" s="935"/>
      <c r="K180" s="936"/>
      <c r="L180" s="937"/>
      <c r="M180" s="936"/>
      <c r="N180" s="938"/>
      <c r="O180" s="19"/>
      <c r="P180" s="245"/>
      <c r="Q180" s="245"/>
      <c r="R180" s="245"/>
      <c r="S180" s="245"/>
      <c r="T180" s="245"/>
      <c r="U180" s="245"/>
      <c r="V180" s="245"/>
      <c r="W180" s="365" t="b">
        <f>W179</f>
        <v>0</v>
      </c>
    </row>
    <row r="181" spans="1:23" ht="12.75" customHeight="1" thickBot="1" x14ac:dyDescent="0.25">
      <c r="C181" s="318"/>
      <c r="D181" s="322"/>
      <c r="E181" s="324" t="s">
        <v>308</v>
      </c>
      <c r="F181" s="967" t="str">
        <f>Translations!$B$420</f>
        <v>Importēts (no kurināmā LA)</v>
      </c>
      <c r="G181" s="968"/>
      <c r="H181" s="986"/>
      <c r="I181" s="958"/>
      <c r="J181" s="959"/>
      <c r="K181" s="953"/>
      <c r="L181" s="957"/>
      <c r="M181" s="953"/>
      <c r="N181" s="954"/>
      <c r="O181" s="19"/>
      <c r="P181" s="245"/>
      <c r="Q181" s="245"/>
      <c r="R181" s="245"/>
      <c r="S181" s="245"/>
      <c r="T181" s="245"/>
      <c r="U181" s="245"/>
      <c r="V181" s="358" t="b">
        <f>V179</f>
        <v>0</v>
      </c>
      <c r="W181" s="364" t="b">
        <f>OR(AND(M163&lt;&gt;"",M163=FALSE),AND(H181&lt;&gt;"",H181=FALSE))</f>
        <v>0</v>
      </c>
    </row>
    <row r="182" spans="1:23" ht="12.75" customHeight="1" thickBot="1" x14ac:dyDescent="0.25">
      <c r="C182" s="318"/>
      <c r="D182" s="322"/>
      <c r="E182" s="324" t="s">
        <v>309</v>
      </c>
      <c r="F182" s="976" t="str">
        <f>Translations!$B$417</f>
        <v>Neto izmērāmās plūsmas</v>
      </c>
      <c r="G182" s="977"/>
      <c r="H182" s="986"/>
      <c r="I182" s="934"/>
      <c r="J182" s="935"/>
      <c r="K182" s="936"/>
      <c r="L182" s="937"/>
      <c r="M182" s="936"/>
      <c r="N182" s="938"/>
      <c r="O182" s="19"/>
      <c r="P182" s="245"/>
      <c r="Q182" s="245"/>
      <c r="R182" s="245"/>
      <c r="S182" s="245"/>
      <c r="T182" s="245"/>
      <c r="U182" s="245"/>
      <c r="V182" s="245"/>
      <c r="W182" s="365" t="b">
        <f>W181</f>
        <v>0</v>
      </c>
    </row>
    <row r="183" spans="1:23" ht="12.75" customHeight="1" thickBot="1" x14ac:dyDescent="0.25">
      <c r="C183" s="318"/>
      <c r="D183" s="322"/>
      <c r="E183" s="324" t="s">
        <v>310</v>
      </c>
      <c r="F183" s="967" t="str">
        <f>Translations!$B$421</f>
        <v>Importēts (no atlikumgāzēm)</v>
      </c>
      <c r="G183" s="968"/>
      <c r="H183" s="986"/>
      <c r="I183" s="958"/>
      <c r="J183" s="959"/>
      <c r="K183" s="953"/>
      <c r="L183" s="957"/>
      <c r="M183" s="953"/>
      <c r="N183" s="954"/>
      <c r="O183" s="19"/>
      <c r="P183" s="245"/>
      <c r="Q183" s="245"/>
      <c r="R183" s="245"/>
      <c r="S183" s="245"/>
      <c r="T183" s="245"/>
      <c r="U183" s="245"/>
      <c r="V183" s="358" t="b">
        <f>V181</f>
        <v>0</v>
      </c>
      <c r="W183" s="364" t="b">
        <f>OR(AND(M163&lt;&gt;"",M163=FALSE),AND(H183&lt;&gt;"",H183=FALSE))</f>
        <v>0</v>
      </c>
    </row>
    <row r="184" spans="1:23" ht="12.75" customHeight="1" thickBot="1" x14ac:dyDescent="0.25">
      <c r="C184" s="318"/>
      <c r="D184" s="322"/>
      <c r="E184" s="324" t="s">
        <v>311</v>
      </c>
      <c r="F184" s="976" t="str">
        <f>Translations!$B$417</f>
        <v>Neto izmērāmās plūsmas</v>
      </c>
      <c r="G184" s="977"/>
      <c r="H184" s="986"/>
      <c r="I184" s="934"/>
      <c r="J184" s="935"/>
      <c r="K184" s="936"/>
      <c r="L184" s="937"/>
      <c r="M184" s="936"/>
      <c r="N184" s="938"/>
      <c r="O184" s="19"/>
      <c r="P184" s="245"/>
      <c r="Q184" s="245"/>
      <c r="R184" s="245"/>
      <c r="S184" s="245"/>
      <c r="T184" s="245"/>
      <c r="U184" s="245"/>
      <c r="V184" s="245"/>
      <c r="W184" s="268" t="b">
        <f>W183</f>
        <v>0</v>
      </c>
    </row>
    <row r="185" spans="1:23" ht="5.0999999999999996" customHeight="1" x14ac:dyDescent="0.2">
      <c r="C185" s="318"/>
      <c r="D185" s="322"/>
      <c r="E185" s="319"/>
      <c r="F185" s="319"/>
      <c r="G185" s="319"/>
      <c r="H185" s="319"/>
      <c r="I185" s="319"/>
      <c r="J185" s="319"/>
      <c r="K185" s="319"/>
      <c r="L185" s="319"/>
      <c r="M185" s="319"/>
      <c r="N185" s="320"/>
      <c r="O185" s="19"/>
      <c r="P185" s="245"/>
      <c r="Q185" s="245"/>
      <c r="R185" s="245"/>
      <c r="S185" s="245"/>
      <c r="T185" s="245"/>
      <c r="U185" s="245"/>
      <c r="V185" s="245"/>
      <c r="W185" s="360"/>
    </row>
    <row r="186" spans="1:23" ht="12.75" customHeight="1" x14ac:dyDescent="0.2">
      <c r="C186" s="318"/>
      <c r="D186" s="322"/>
      <c r="E186" s="324" t="s">
        <v>312</v>
      </c>
      <c r="F186" s="978" t="str">
        <f>Translations!$B$257</f>
        <v>Izmantotās metodikas apraksts</v>
      </c>
      <c r="G186" s="978"/>
      <c r="H186" s="978"/>
      <c r="I186" s="978"/>
      <c r="J186" s="978"/>
      <c r="K186" s="978"/>
      <c r="L186" s="978"/>
      <c r="M186" s="978"/>
      <c r="N186" s="979"/>
      <c r="O186" s="19"/>
      <c r="P186" s="245"/>
      <c r="Q186" s="245"/>
      <c r="R186" s="245"/>
      <c r="S186" s="245"/>
      <c r="T186" s="245"/>
      <c r="U186" s="245"/>
      <c r="V186" s="245"/>
      <c r="W186" s="360"/>
    </row>
    <row r="187" spans="1:23" ht="5.0999999999999996" customHeight="1" x14ac:dyDescent="0.2">
      <c r="C187" s="318"/>
      <c r="D187" s="319"/>
      <c r="E187" s="323"/>
      <c r="F187" s="213"/>
      <c r="G187" s="553"/>
      <c r="H187" s="553"/>
      <c r="I187" s="553"/>
      <c r="J187" s="553"/>
      <c r="K187" s="553"/>
      <c r="L187" s="553"/>
      <c r="M187" s="553"/>
      <c r="N187" s="554"/>
      <c r="O187" s="19"/>
      <c r="P187" s="245"/>
      <c r="Q187" s="245"/>
      <c r="R187" s="245"/>
      <c r="S187" s="245"/>
      <c r="T187" s="245"/>
      <c r="U187" s="245"/>
      <c r="V187" s="245"/>
      <c r="W187" s="360"/>
    </row>
    <row r="188" spans="1:23" ht="12.75" customHeight="1" x14ac:dyDescent="0.2">
      <c r="C188" s="318"/>
      <c r="D188" s="322"/>
      <c r="E188" s="324"/>
      <c r="F188" s="987" t="str">
        <f>IF(M30=EUConst_Relevant,HYPERLINK("#" &amp; Q188,EUConst_MsgDescription),"")</f>
        <v/>
      </c>
      <c r="G188" s="961"/>
      <c r="H188" s="961"/>
      <c r="I188" s="961"/>
      <c r="J188" s="961"/>
      <c r="K188" s="961"/>
      <c r="L188" s="961"/>
      <c r="M188" s="961"/>
      <c r="N188" s="962"/>
      <c r="O188" s="19"/>
      <c r="P188" s="22" t="s">
        <v>172</v>
      </c>
      <c r="Q188" s="371" t="str">
        <f>"#"&amp;ADDRESS(ROW($C$11),COLUMN($C$11))</f>
        <v>#$C$11</v>
      </c>
      <c r="R188" s="245"/>
      <c r="S188" s="245"/>
      <c r="T188" s="245"/>
      <c r="U188" s="245"/>
      <c r="V188" s="245"/>
      <c r="W188" s="360"/>
    </row>
    <row r="189" spans="1:23" ht="5.0999999999999996" customHeight="1" x14ac:dyDescent="0.2">
      <c r="C189" s="318"/>
      <c r="D189" s="322"/>
      <c r="E189" s="325"/>
      <c r="F189" s="988"/>
      <c r="G189" s="988"/>
      <c r="H189" s="988"/>
      <c r="I189" s="988"/>
      <c r="J189" s="988"/>
      <c r="K189" s="988"/>
      <c r="L189" s="988"/>
      <c r="M189" s="988"/>
      <c r="N189" s="989"/>
      <c r="O189" s="19"/>
      <c r="P189" s="245"/>
      <c r="Q189" s="245"/>
      <c r="R189" s="245"/>
      <c r="S189" s="245"/>
      <c r="T189" s="245"/>
      <c r="U189" s="245"/>
      <c r="V189" s="245"/>
      <c r="W189" s="360"/>
    </row>
    <row r="190" spans="1:23" s="249" customFormat="1" ht="50.1" customHeight="1" x14ac:dyDescent="0.2">
      <c r="A190" s="254"/>
      <c r="B190" s="12"/>
      <c r="C190" s="318"/>
      <c r="D190" s="325"/>
      <c r="E190" s="325"/>
      <c r="F190" s="946"/>
      <c r="G190" s="947"/>
      <c r="H190" s="947"/>
      <c r="I190" s="947"/>
      <c r="J190" s="947"/>
      <c r="K190" s="947"/>
      <c r="L190" s="947"/>
      <c r="M190" s="947"/>
      <c r="N190" s="948"/>
      <c r="O190" s="19"/>
      <c r="P190" s="254"/>
      <c r="Q190" s="254"/>
      <c r="R190" s="254"/>
      <c r="S190" s="245"/>
      <c r="T190" s="245"/>
      <c r="U190" s="254"/>
      <c r="V190" s="254"/>
      <c r="W190" s="366" t="b">
        <f>V175</f>
        <v>0</v>
      </c>
    </row>
    <row r="191" spans="1:23" ht="5.0999999999999996" customHeight="1" x14ac:dyDescent="0.2">
      <c r="C191" s="318"/>
      <c r="D191" s="322"/>
      <c r="E191" s="319"/>
      <c r="F191" s="319"/>
      <c r="G191" s="319"/>
      <c r="H191" s="319"/>
      <c r="I191" s="319"/>
      <c r="J191" s="319"/>
      <c r="K191" s="319"/>
      <c r="L191" s="319"/>
      <c r="M191" s="319"/>
      <c r="N191" s="320"/>
      <c r="O191" s="19"/>
      <c r="P191" s="245"/>
      <c r="Q191" s="245"/>
      <c r="R191" s="245"/>
      <c r="S191" s="245"/>
      <c r="T191" s="245"/>
      <c r="U191" s="245"/>
      <c r="V191" s="245"/>
      <c r="W191" s="360"/>
    </row>
    <row r="192" spans="1:23" ht="12.75" customHeight="1" x14ac:dyDescent="0.2">
      <c r="C192" s="318"/>
      <c r="D192" s="322"/>
      <c r="E192" s="324"/>
      <c r="F192" s="990" t="str">
        <f>Translations!$B$210</f>
        <v>Atsauce uz ārējām datnēm (attiecīgā gadījumā)</v>
      </c>
      <c r="G192" s="990"/>
      <c r="H192" s="990"/>
      <c r="I192" s="990"/>
      <c r="J192" s="990"/>
      <c r="K192" s="900"/>
      <c r="L192" s="900"/>
      <c r="M192" s="900"/>
      <c r="N192" s="900"/>
      <c r="O192" s="19"/>
      <c r="P192" s="245"/>
      <c r="Q192" s="245"/>
      <c r="R192" s="245"/>
      <c r="S192" s="245"/>
      <c r="T192" s="245"/>
      <c r="U192" s="245"/>
      <c r="V192" s="245"/>
      <c r="W192" s="366" t="b">
        <f>W190</f>
        <v>0</v>
      </c>
    </row>
    <row r="193" spans="1:23" ht="5.0999999999999996" customHeight="1" thickBot="1" x14ac:dyDescent="0.25">
      <c r="C193" s="318"/>
      <c r="D193" s="322"/>
      <c r="E193" s="319"/>
      <c r="F193" s="319"/>
      <c r="G193" s="319"/>
      <c r="H193" s="319"/>
      <c r="I193" s="319"/>
      <c r="J193" s="319"/>
      <c r="K193" s="319"/>
      <c r="L193" s="319"/>
      <c r="M193" s="319"/>
      <c r="N193" s="320"/>
      <c r="O193" s="19"/>
      <c r="P193" s="245"/>
      <c r="Q193" s="245"/>
      <c r="R193" s="245"/>
      <c r="S193" s="245"/>
      <c r="T193" s="245"/>
      <c r="U193" s="245"/>
      <c r="V193" s="254"/>
      <c r="W193" s="360"/>
    </row>
    <row r="194" spans="1:23" ht="12.75" customHeight="1" thickBot="1" x14ac:dyDescent="0.25">
      <c r="C194" s="318"/>
      <c r="D194" s="322" t="s">
        <v>33</v>
      </c>
      <c r="E194" s="1006" t="str">
        <f>Translations!$B$258</f>
        <v>Vai ir ievērota hierarhiskā kārtība?</v>
      </c>
      <c r="F194" s="1006"/>
      <c r="G194" s="1006"/>
      <c r="H194" s="1007"/>
      <c r="I194" s="260"/>
      <c r="J194" s="330" t="str">
        <f>Translations!$B$259</f>
        <v xml:space="preserve"> Ja nav, kāpēc nav?</v>
      </c>
      <c r="K194" s="926"/>
      <c r="L194" s="927"/>
      <c r="M194" s="927"/>
      <c r="N194" s="941"/>
      <c r="O194" s="19"/>
      <c r="P194" s="245"/>
      <c r="Q194" s="245"/>
      <c r="R194" s="245"/>
      <c r="S194" s="245"/>
      <c r="T194" s="245"/>
      <c r="U194" s="245"/>
      <c r="V194" s="368" t="b">
        <f>W192</f>
        <v>0</v>
      </c>
      <c r="W194" s="361" t="b">
        <f>OR(W190,AND(I194&lt;&gt;"",I194=TRUE))</f>
        <v>0</v>
      </c>
    </row>
    <row r="195" spans="1:23" ht="5.0999999999999996" customHeight="1" x14ac:dyDescent="0.2">
      <c r="C195" s="318"/>
      <c r="D195" s="319"/>
      <c r="E195" s="549"/>
      <c r="F195" s="549"/>
      <c r="G195" s="549"/>
      <c r="H195" s="549"/>
      <c r="I195" s="549"/>
      <c r="J195" s="549"/>
      <c r="K195" s="549"/>
      <c r="L195" s="549"/>
      <c r="M195" s="549"/>
      <c r="N195" s="550"/>
      <c r="O195" s="19"/>
      <c r="P195" s="245"/>
      <c r="Q195" s="245"/>
      <c r="R195" s="245"/>
      <c r="S195" s="245"/>
      <c r="T195" s="245"/>
      <c r="U195" s="245"/>
      <c r="V195" s="254"/>
      <c r="W195" s="360"/>
    </row>
    <row r="196" spans="1:23" ht="12.75" customHeight="1" x14ac:dyDescent="0.2">
      <c r="C196" s="318"/>
      <c r="D196" s="331"/>
      <c r="E196" s="331"/>
      <c r="F196" s="978" t="str">
        <f>Translations!$B$264</f>
        <v>Sīkākas ziņas par jebkādām atkāpēm no hierarhijas</v>
      </c>
      <c r="G196" s="978"/>
      <c r="H196" s="978"/>
      <c r="I196" s="978"/>
      <c r="J196" s="978"/>
      <c r="K196" s="978"/>
      <c r="L196" s="978"/>
      <c r="M196" s="978"/>
      <c r="N196" s="979"/>
      <c r="O196" s="19"/>
      <c r="P196" s="245"/>
      <c r="Q196" s="245"/>
      <c r="R196" s="245"/>
      <c r="S196" s="245"/>
      <c r="T196" s="245"/>
      <c r="U196" s="245"/>
      <c r="V196" s="254"/>
      <c r="W196" s="360"/>
    </row>
    <row r="197" spans="1:23" ht="25.5" customHeight="1" x14ac:dyDescent="0.2">
      <c r="C197" s="318"/>
      <c r="D197" s="331"/>
      <c r="E197" s="331"/>
      <c r="F197" s="946"/>
      <c r="G197" s="947"/>
      <c r="H197" s="947"/>
      <c r="I197" s="947"/>
      <c r="J197" s="947"/>
      <c r="K197" s="947"/>
      <c r="L197" s="947"/>
      <c r="M197" s="947"/>
      <c r="N197" s="948"/>
      <c r="O197" s="19"/>
      <c r="P197" s="245"/>
      <c r="Q197" s="245"/>
      <c r="R197" s="245"/>
      <c r="S197" s="245"/>
      <c r="T197" s="245"/>
      <c r="U197" s="245"/>
      <c r="V197" s="254"/>
      <c r="W197" s="366" t="b">
        <f>W194</f>
        <v>0</v>
      </c>
    </row>
    <row r="198" spans="1:23" ht="5.0999999999999996" customHeight="1" x14ac:dyDescent="0.2">
      <c r="C198" s="318"/>
      <c r="D198" s="319"/>
      <c r="E198" s="549"/>
      <c r="F198" s="549"/>
      <c r="G198" s="549"/>
      <c r="H198" s="549"/>
      <c r="I198" s="549"/>
      <c r="J198" s="549"/>
      <c r="K198" s="549"/>
      <c r="L198" s="549"/>
      <c r="M198" s="549"/>
      <c r="N198" s="550"/>
      <c r="O198" s="19"/>
      <c r="P198" s="245"/>
      <c r="Q198" s="245"/>
      <c r="R198" s="245"/>
      <c r="S198" s="245"/>
      <c r="T198" s="245"/>
      <c r="U198" s="245"/>
      <c r="V198" s="254"/>
      <c r="W198" s="360"/>
    </row>
    <row r="199" spans="1:23" ht="12.75" customHeight="1" x14ac:dyDescent="0.2">
      <c r="C199" s="318"/>
      <c r="D199" s="322" t="s">
        <v>34</v>
      </c>
      <c r="E199" s="980" t="str">
        <f>Translations!$B$363</f>
        <v>Relevanto attiecināmo emisijas faktoru noteikšanas metodikas apraksts saskaņā ar FAR VII pielikuma 10.1.2. un 10.1.3. iedaļu.</v>
      </c>
      <c r="F199" s="980"/>
      <c r="G199" s="980"/>
      <c r="H199" s="980"/>
      <c r="I199" s="980"/>
      <c r="J199" s="980"/>
      <c r="K199" s="980"/>
      <c r="L199" s="980"/>
      <c r="M199" s="980"/>
      <c r="N199" s="981"/>
      <c r="O199" s="19"/>
      <c r="P199" s="245"/>
      <c r="Q199" s="245"/>
      <c r="R199" s="245"/>
      <c r="S199" s="245"/>
      <c r="T199" s="245"/>
      <c r="U199" s="245"/>
      <c r="V199" s="254"/>
      <c r="W199" s="360"/>
    </row>
    <row r="200" spans="1:23" ht="12.75" customHeight="1" x14ac:dyDescent="0.2">
      <c r="C200" s="318"/>
      <c r="D200" s="319"/>
      <c r="E200" s="991" t="str">
        <f>Translations!$B$364</f>
        <v>Tam vajadzētu aptvert katra izmērāmā siltuma plūsmas veida emisijas faktoru.</v>
      </c>
      <c r="F200" s="992"/>
      <c r="G200" s="992"/>
      <c r="H200" s="992"/>
      <c r="I200" s="992"/>
      <c r="J200" s="992"/>
      <c r="K200" s="992"/>
      <c r="L200" s="992"/>
      <c r="M200" s="992"/>
      <c r="N200" s="993"/>
      <c r="O200" s="19"/>
      <c r="P200" s="245"/>
      <c r="Q200" s="245"/>
      <c r="R200" s="245"/>
      <c r="S200" s="245"/>
      <c r="T200" s="245"/>
      <c r="U200" s="245"/>
      <c r="V200" s="254"/>
      <c r="W200" s="360"/>
    </row>
    <row r="201" spans="1:23" ht="12.75" customHeight="1" x14ac:dyDescent="0.2">
      <c r="C201" s="318"/>
      <c r="D201" s="319"/>
      <c r="E201" s="991" t="str">
        <f>Translations!$B$365</f>
        <v>Ja siltums tiek saražots koģenerācijā, aprakstiet, kā noteikti visi FAR VII pielikuma 8. iedaļas parametri.</v>
      </c>
      <c r="F201" s="992"/>
      <c r="G201" s="992"/>
      <c r="H201" s="992"/>
      <c r="I201" s="992"/>
      <c r="J201" s="992"/>
      <c r="K201" s="992"/>
      <c r="L201" s="992"/>
      <c r="M201" s="992"/>
      <c r="N201" s="993"/>
      <c r="O201" s="19"/>
      <c r="P201" s="245"/>
      <c r="Q201" s="245"/>
      <c r="R201" s="245"/>
      <c r="S201" s="245"/>
      <c r="T201" s="245"/>
      <c r="U201" s="245"/>
      <c r="V201" s="254"/>
      <c r="W201" s="360"/>
    </row>
    <row r="202" spans="1:23" ht="5.0999999999999996" customHeight="1" x14ac:dyDescent="0.2">
      <c r="C202" s="318"/>
      <c r="D202" s="319"/>
      <c r="E202" s="323"/>
      <c r="F202" s="213"/>
      <c r="G202" s="553"/>
      <c r="H202" s="553"/>
      <c r="I202" s="553"/>
      <c r="J202" s="553"/>
      <c r="K202" s="553"/>
      <c r="L202" s="553"/>
      <c r="M202" s="553"/>
      <c r="N202" s="554"/>
      <c r="O202" s="19"/>
      <c r="P202" s="245"/>
      <c r="Q202" s="245"/>
      <c r="R202" s="245"/>
      <c r="S202" s="245"/>
      <c r="T202" s="245"/>
      <c r="U202" s="245"/>
      <c r="V202" s="245"/>
      <c r="W202" s="360"/>
    </row>
    <row r="203" spans="1:23" ht="12.75" customHeight="1" x14ac:dyDescent="0.2">
      <c r="C203" s="318"/>
      <c r="D203" s="322"/>
      <c r="E203" s="324"/>
      <c r="F203" s="987" t="str">
        <f>IF(M30=EUConst_Relevant,HYPERLINK("#" &amp; Q203,EUConst_MsgDescription),"")</f>
        <v/>
      </c>
      <c r="G203" s="961"/>
      <c r="H203" s="961"/>
      <c r="I203" s="961"/>
      <c r="J203" s="961"/>
      <c r="K203" s="961"/>
      <c r="L203" s="961"/>
      <c r="M203" s="961"/>
      <c r="N203" s="962"/>
      <c r="O203" s="19"/>
      <c r="P203" s="22" t="s">
        <v>172</v>
      </c>
      <c r="Q203" s="371" t="str">
        <f>"#"&amp;ADDRESS(ROW($C$11),COLUMN($C$11))</f>
        <v>#$C$11</v>
      </c>
      <c r="R203" s="245"/>
      <c r="S203" s="245"/>
      <c r="T203" s="245"/>
      <c r="U203" s="245"/>
      <c r="V203" s="245"/>
      <c r="W203" s="360"/>
    </row>
    <row r="204" spans="1:23" ht="5.0999999999999996" customHeight="1" x14ac:dyDescent="0.2">
      <c r="C204" s="318"/>
      <c r="D204" s="322"/>
      <c r="E204" s="325"/>
      <c r="F204" s="988"/>
      <c r="G204" s="988"/>
      <c r="H204" s="988"/>
      <c r="I204" s="988"/>
      <c r="J204" s="988"/>
      <c r="K204" s="988"/>
      <c r="L204" s="988"/>
      <c r="M204" s="988"/>
      <c r="N204" s="989"/>
      <c r="O204" s="19"/>
      <c r="P204" s="245"/>
      <c r="Q204" s="245"/>
      <c r="R204" s="245"/>
      <c r="S204" s="245"/>
      <c r="T204" s="245"/>
      <c r="U204" s="245"/>
      <c r="V204" s="245"/>
      <c r="W204" s="360"/>
    </row>
    <row r="205" spans="1:23" s="249" customFormat="1" ht="50.1" customHeight="1" x14ac:dyDescent="0.2">
      <c r="A205" s="254"/>
      <c r="B205" s="12"/>
      <c r="C205" s="318"/>
      <c r="D205" s="331"/>
      <c r="E205" s="332"/>
      <c r="F205" s="946"/>
      <c r="G205" s="947"/>
      <c r="H205" s="947"/>
      <c r="I205" s="947"/>
      <c r="J205" s="947"/>
      <c r="K205" s="947"/>
      <c r="L205" s="947"/>
      <c r="M205" s="947"/>
      <c r="N205" s="948"/>
      <c r="O205" s="19"/>
      <c r="P205" s="269"/>
      <c r="Q205" s="245"/>
      <c r="R205" s="254"/>
      <c r="S205" s="245"/>
      <c r="T205" s="245"/>
      <c r="U205" s="254"/>
      <c r="V205" s="254"/>
      <c r="W205" s="366" t="b">
        <f>W192</f>
        <v>0</v>
      </c>
    </row>
    <row r="206" spans="1:23" ht="5.0999999999999996" customHeight="1" x14ac:dyDescent="0.2">
      <c r="C206" s="318"/>
      <c r="D206" s="322"/>
      <c r="E206" s="319"/>
      <c r="F206" s="319"/>
      <c r="G206" s="319"/>
      <c r="H206" s="319"/>
      <c r="I206" s="319"/>
      <c r="J206" s="319"/>
      <c r="K206" s="319"/>
      <c r="L206" s="319"/>
      <c r="M206" s="319"/>
      <c r="N206" s="320"/>
      <c r="O206" s="19"/>
      <c r="P206" s="245"/>
      <c r="Q206" s="245"/>
      <c r="R206" s="245"/>
      <c r="S206" s="245"/>
      <c r="T206" s="245"/>
      <c r="U206" s="245"/>
      <c r="V206" s="245"/>
      <c r="W206" s="360"/>
    </row>
    <row r="207" spans="1:23" ht="12.75" customHeight="1" thickBot="1" x14ac:dyDescent="0.25">
      <c r="C207" s="318"/>
      <c r="D207" s="322"/>
      <c r="E207" s="324"/>
      <c r="F207" s="990" t="str">
        <f>Translations!$B$210</f>
        <v>Atsauce uz ārējām datnēm (attiecīgā gadījumā)</v>
      </c>
      <c r="G207" s="990"/>
      <c r="H207" s="990"/>
      <c r="I207" s="990"/>
      <c r="J207" s="990"/>
      <c r="K207" s="900"/>
      <c r="L207" s="900"/>
      <c r="M207" s="900"/>
      <c r="N207" s="900"/>
      <c r="O207" s="19"/>
      <c r="P207" s="245"/>
      <c r="Q207" s="245"/>
      <c r="R207" s="245"/>
      <c r="S207" s="245"/>
      <c r="T207" s="245"/>
      <c r="U207" s="245"/>
      <c r="V207" s="245"/>
      <c r="W207" s="367" t="b">
        <f>W205</f>
        <v>0</v>
      </c>
    </row>
    <row r="208" spans="1:23" s="20" customFormat="1" ht="12.75" x14ac:dyDescent="0.2">
      <c r="A208" s="18"/>
      <c r="B208" s="36"/>
      <c r="C208" s="337"/>
      <c r="D208" s="338"/>
      <c r="E208" s="338"/>
      <c r="F208" s="338"/>
      <c r="G208" s="338"/>
      <c r="H208" s="338"/>
      <c r="I208" s="338"/>
      <c r="J208" s="338"/>
      <c r="K208" s="338"/>
      <c r="L208" s="338"/>
      <c r="M208" s="338"/>
      <c r="N208" s="339"/>
      <c r="O208" s="19"/>
      <c r="P208" s="245"/>
      <c r="Q208" s="245"/>
      <c r="R208" s="245"/>
      <c r="S208" s="23"/>
      <c r="T208" s="22"/>
      <c r="U208" s="22"/>
      <c r="V208" s="22"/>
      <c r="W208" s="238"/>
    </row>
    <row r="209" spans="1:25" s="20" customFormat="1" ht="15" thickBot="1" x14ac:dyDescent="0.25">
      <c r="A209" s="18"/>
      <c r="B209" s="36"/>
      <c r="C209" s="36"/>
      <c r="D209" s="36"/>
      <c r="E209" s="36"/>
      <c r="F209" s="36"/>
      <c r="G209" s="36"/>
      <c r="H209" s="36"/>
      <c r="I209" s="36"/>
      <c r="J209" s="36"/>
      <c r="K209" s="36"/>
      <c r="L209" s="36"/>
      <c r="M209" s="36"/>
      <c r="N209" s="36"/>
      <c r="O209" s="19"/>
      <c r="P209" s="245"/>
      <c r="Q209" s="245"/>
      <c r="R209" s="23"/>
      <c r="S209" s="23"/>
      <c r="T209" s="22"/>
      <c r="U209" s="22"/>
      <c r="V209" s="22"/>
      <c r="W209" s="238"/>
      <c r="X209" s="244"/>
      <c r="Y209" s="244"/>
    </row>
    <row r="210" spans="1:25" s="20" customFormat="1" ht="12.75" customHeight="1" thickBot="1" x14ac:dyDescent="0.3">
      <c r="A210" s="18"/>
      <c r="B210" s="36"/>
      <c r="C210" s="281"/>
      <c r="D210" s="281"/>
      <c r="E210" s="281"/>
      <c r="F210" s="281"/>
      <c r="G210" s="281"/>
      <c r="H210" s="281"/>
      <c r="I210" s="281"/>
      <c r="J210" s="281"/>
      <c r="K210" s="281"/>
      <c r="L210" s="281"/>
      <c r="M210" s="281"/>
      <c r="N210" s="281"/>
      <c r="O210" s="19"/>
      <c r="P210" s="22"/>
      <c r="Q210" s="22"/>
      <c r="R210" s="23"/>
      <c r="S210" s="23"/>
      <c r="T210" s="22"/>
      <c r="U210" s="22"/>
      <c r="V210" s="22"/>
      <c r="W210" s="238"/>
      <c r="X210" s="244"/>
      <c r="Y210" s="244"/>
    </row>
    <row r="211" spans="1:25" s="20" customFormat="1" ht="15" customHeight="1" thickBot="1" x14ac:dyDescent="0.3">
      <c r="A211" s="245"/>
      <c r="B211" s="163"/>
      <c r="C211" s="374">
        <f>C30+1</f>
        <v>2</v>
      </c>
      <c r="D211" s="1075" t="str">
        <f>Translations!$B$386</f>
        <v>Alternatīvās apakšiekārta:</v>
      </c>
      <c r="E211" s="1076"/>
      <c r="F211" s="1076"/>
      <c r="G211" s="1076"/>
      <c r="H211" s="1077"/>
      <c r="I211" s="1078" t="str">
        <f>INDEX(EUconst_FallBackListNames,$C211)</f>
        <v>Siltuma līmeņatzīmes apakšiekārta (bez OEP | bez OIM)</v>
      </c>
      <c r="J211" s="1079"/>
      <c r="K211" s="1079"/>
      <c r="L211" s="1080"/>
      <c r="M211" s="1081" t="str">
        <f>IF(ISBLANK(INDEX(CNTR_FallBackSubInstRelevant,C211)),"",IF(INDEX(CNTR_FallBackSubInstRelevant,C211),EUConst_Relevant,EUConst_NotRelevant))</f>
        <v/>
      </c>
      <c r="N211" s="1082"/>
      <c r="O211" s="19"/>
      <c r="P211" s="373">
        <f>C211</f>
        <v>2</v>
      </c>
      <c r="Q211" s="245"/>
      <c r="R211" s="245"/>
      <c r="S211" s="245"/>
      <c r="T211" s="245"/>
      <c r="U211" s="23"/>
      <c r="V211" s="311" t="s">
        <v>318</v>
      </c>
      <c r="W211" s="356" t="b">
        <f>AND(CNTR_ExistSubInstEntries,M211=EUConst_NotRelevant)</f>
        <v>0</v>
      </c>
    </row>
    <row r="212" spans="1:25" s="20" customFormat="1" ht="12.75" customHeight="1" thickBot="1" x14ac:dyDescent="0.25">
      <c r="A212" s="245"/>
      <c r="B212" s="36"/>
      <c r="C212" s="278"/>
      <c r="D212" s="279"/>
      <c r="E212" s="279"/>
      <c r="F212" s="279"/>
      <c r="G212" s="279"/>
      <c r="H212" s="280"/>
      <c r="I212" s="1083" t="str">
        <f>IF(M211=EUConst_NotRelevant,HYPERLINK(Q212,EUconst_MsgGoToNextSubInst),IF(M211=EUConst_Relevant,HYPERLINK("",EUconst_MsgEnterThisSection),""))</f>
        <v/>
      </c>
      <c r="J212" s="1084"/>
      <c r="K212" s="1084"/>
      <c r="L212" s="1084"/>
      <c r="M212" s="1085"/>
      <c r="N212" s="1086"/>
      <c r="O212" s="19"/>
      <c r="P212" s="22" t="s">
        <v>172</v>
      </c>
      <c r="Q212" s="371" t="str">
        <f>"#JUMP_G"&amp;P211+1</f>
        <v>#JUMP_G3</v>
      </c>
      <c r="R212" s="22"/>
      <c r="S212" s="22"/>
      <c r="T212" s="22"/>
      <c r="U212" s="23"/>
      <c r="V212" s="23"/>
      <c r="W212" s="238"/>
      <c r="X212" s="244"/>
      <c r="Y212" s="244"/>
    </row>
    <row r="213" spans="1:25" ht="5.0999999999999996" customHeight="1" x14ac:dyDescent="0.2">
      <c r="C213" s="282"/>
      <c r="D213" s="283"/>
      <c r="E213" s="283"/>
      <c r="F213" s="283"/>
      <c r="G213" s="283"/>
      <c r="H213" s="283"/>
      <c r="I213" s="283"/>
      <c r="J213" s="283"/>
      <c r="K213" s="283"/>
      <c r="L213" s="283"/>
      <c r="M213" s="283"/>
      <c r="N213" s="284"/>
      <c r="O213" s="19"/>
      <c r="U213" s="23"/>
      <c r="V213" s="23"/>
      <c r="W213" s="238"/>
    </row>
    <row r="214" spans="1:25" ht="12.75" customHeight="1" x14ac:dyDescent="0.2">
      <c r="C214" s="224"/>
      <c r="D214" s="16" t="s">
        <v>26</v>
      </c>
      <c r="E214" s="801" t="str">
        <f>Translations!$B$297</f>
        <v>Apakšiekārtas sistēmas robežas</v>
      </c>
      <c r="F214" s="801"/>
      <c r="G214" s="801"/>
      <c r="H214" s="801"/>
      <c r="I214" s="801"/>
      <c r="J214" s="801"/>
      <c r="K214" s="801"/>
      <c r="L214" s="801"/>
      <c r="M214" s="801"/>
      <c r="N214" s="1016"/>
      <c r="O214" s="19"/>
      <c r="P214" s="245"/>
      <c r="Q214" s="245"/>
      <c r="R214" s="245"/>
      <c r="S214" s="245"/>
      <c r="T214" s="245"/>
      <c r="U214" s="23"/>
      <c r="V214" s="23"/>
      <c r="W214" s="238"/>
    </row>
    <row r="215" spans="1:25" ht="5.0999999999999996" customHeight="1" x14ac:dyDescent="0.2">
      <c r="B215" s="244"/>
      <c r="C215" s="224"/>
      <c r="N215" s="225"/>
      <c r="O215" s="19"/>
      <c r="P215" s="245"/>
      <c r="Q215" s="245"/>
      <c r="R215" s="245"/>
      <c r="S215" s="245"/>
      <c r="T215" s="245"/>
      <c r="U215" s="23"/>
      <c r="V215" s="23"/>
      <c r="W215" s="238"/>
    </row>
    <row r="216" spans="1:25" ht="12.75" customHeight="1" x14ac:dyDescent="0.2">
      <c r="B216" s="244"/>
      <c r="C216" s="224"/>
      <c r="D216" s="25" t="s">
        <v>32</v>
      </c>
      <c r="E216" s="917" t="str">
        <f>Translations!$B$249</f>
        <v>Informācija par izmantoto metodiku</v>
      </c>
      <c r="F216" s="917"/>
      <c r="G216" s="917"/>
      <c r="H216" s="917"/>
      <c r="I216" s="917"/>
      <c r="J216" s="917"/>
      <c r="K216" s="917"/>
      <c r="L216" s="917"/>
      <c r="M216" s="917"/>
      <c r="N216" s="1023"/>
      <c r="O216" s="19"/>
      <c r="P216" s="245"/>
      <c r="Q216" s="245"/>
      <c r="R216" s="245"/>
      <c r="S216" s="245"/>
      <c r="T216" s="245"/>
      <c r="U216" s="23"/>
      <c r="V216" s="23"/>
      <c r="W216" s="238"/>
    </row>
    <row r="217" spans="1:25" ht="5.0999999999999996" customHeight="1" x14ac:dyDescent="0.2">
      <c r="B217" s="244"/>
      <c r="C217" s="224"/>
      <c r="D217" s="25"/>
      <c r="E217" s="840"/>
      <c r="F217" s="840"/>
      <c r="G217" s="840"/>
      <c r="H217" s="840"/>
      <c r="I217" s="840"/>
      <c r="J217" s="840"/>
      <c r="K217" s="840"/>
      <c r="L217" s="840"/>
      <c r="M217" s="840"/>
      <c r="N217" s="1044"/>
      <c r="O217" s="19"/>
      <c r="P217" s="245"/>
      <c r="Q217" s="245"/>
      <c r="R217" s="245"/>
      <c r="S217" s="245"/>
      <c r="T217" s="245"/>
      <c r="U217" s="245"/>
      <c r="V217" s="245"/>
      <c r="W217" s="262"/>
    </row>
    <row r="218" spans="1:25" ht="50.1" customHeight="1" x14ac:dyDescent="0.2">
      <c r="B218" s="244"/>
      <c r="C218" s="224"/>
      <c r="D218" s="25"/>
      <c r="E218" s="1027"/>
      <c r="F218" s="1028"/>
      <c r="G218" s="1028"/>
      <c r="H218" s="1028"/>
      <c r="I218" s="1028"/>
      <c r="J218" s="1028"/>
      <c r="K218" s="1028"/>
      <c r="L218" s="1028"/>
      <c r="M218" s="1028"/>
      <c r="N218" s="1029"/>
      <c r="O218" s="19"/>
      <c r="P218" s="245"/>
      <c r="Q218" s="245"/>
      <c r="R218" s="245"/>
      <c r="S218" s="245"/>
      <c r="T218" s="245"/>
      <c r="U218" s="245"/>
      <c r="V218" s="245"/>
      <c r="W218" s="262"/>
    </row>
    <row r="219" spans="1:25" ht="5.0999999999999996" customHeight="1" x14ac:dyDescent="0.2">
      <c r="B219" s="244"/>
      <c r="C219" s="224"/>
      <c r="D219" s="25"/>
      <c r="N219" s="225"/>
      <c r="O219" s="19"/>
      <c r="P219" s="245"/>
      <c r="Q219" s="245"/>
      <c r="R219" s="245"/>
      <c r="S219" s="245"/>
      <c r="T219" s="245"/>
      <c r="U219" s="245"/>
      <c r="V219" s="245"/>
      <c r="W219" s="262"/>
    </row>
    <row r="220" spans="1:25" ht="12.75" customHeight="1" x14ac:dyDescent="0.2">
      <c r="B220" s="244"/>
      <c r="C220" s="224"/>
      <c r="D220" s="25" t="s">
        <v>33</v>
      </c>
      <c r="E220" s="1030" t="str">
        <f>Translations!$B$210</f>
        <v>Atsauce uz ārējām datnēm (attiecīgā gadījumā)</v>
      </c>
      <c r="F220" s="1030"/>
      <c r="G220" s="1030"/>
      <c r="H220" s="1030"/>
      <c r="I220" s="1030"/>
      <c r="J220" s="1031"/>
      <c r="K220" s="900"/>
      <c r="L220" s="900"/>
      <c r="M220" s="900"/>
      <c r="N220" s="900"/>
      <c r="O220" s="19"/>
      <c r="P220" s="245"/>
      <c r="Q220" s="245"/>
      <c r="R220" s="245"/>
      <c r="S220" s="245"/>
      <c r="T220" s="245"/>
      <c r="U220" s="245"/>
      <c r="V220" s="245"/>
      <c r="W220" s="262"/>
    </row>
    <row r="221" spans="1:25" ht="5.0999999999999996" customHeight="1" x14ac:dyDescent="0.2">
      <c r="B221" s="244"/>
      <c r="C221" s="224"/>
      <c r="D221" s="25"/>
      <c r="N221" s="225"/>
      <c r="O221" s="19"/>
      <c r="P221" s="245"/>
      <c r="Q221" s="245"/>
      <c r="R221" s="245"/>
      <c r="S221" s="245"/>
      <c r="T221" s="245"/>
      <c r="U221" s="245"/>
      <c r="V221" s="245"/>
      <c r="W221" s="262"/>
    </row>
    <row r="222" spans="1:25" ht="12.75" customHeight="1" x14ac:dyDescent="0.2">
      <c r="B222" s="244"/>
      <c r="C222" s="224"/>
      <c r="D222" s="25" t="s">
        <v>34</v>
      </c>
      <c r="E222" s="1030" t="str">
        <f>Translations!$B$305</f>
        <v>Atsauce uz atsevišķu detalizētu plūsmas diagrammu (attiecīgā gadījumā)</v>
      </c>
      <c r="F222" s="1030"/>
      <c r="G222" s="1030"/>
      <c r="H222" s="1030"/>
      <c r="I222" s="1030"/>
      <c r="J222" s="1031"/>
      <c r="K222" s="900"/>
      <c r="L222" s="900"/>
      <c r="M222" s="900"/>
      <c r="N222" s="900"/>
      <c r="O222" s="19"/>
      <c r="P222" s="245"/>
      <c r="Q222" s="245"/>
      <c r="R222" s="245"/>
      <c r="S222" s="245"/>
      <c r="T222" s="245"/>
      <c r="U222" s="245"/>
      <c r="V222" s="245"/>
      <c r="W222" s="262"/>
    </row>
    <row r="223" spans="1:25" ht="5.0999999999999996" customHeight="1" x14ac:dyDescent="0.2">
      <c r="B223" s="244"/>
      <c r="C223" s="224"/>
      <c r="D223" s="25"/>
      <c r="N223" s="225"/>
      <c r="O223" s="19"/>
      <c r="P223" s="245"/>
      <c r="Q223" s="245"/>
      <c r="R223" s="245"/>
      <c r="S223" s="245"/>
      <c r="T223" s="245"/>
      <c r="U223" s="245"/>
      <c r="V223" s="245"/>
      <c r="W223" s="262"/>
    </row>
    <row r="224" spans="1:25" ht="5.0999999999999996" customHeight="1" x14ac:dyDescent="0.2">
      <c r="B224" s="244"/>
      <c r="C224" s="232"/>
      <c r="D224" s="235"/>
      <c r="E224" s="233"/>
      <c r="F224" s="233"/>
      <c r="G224" s="233"/>
      <c r="H224" s="233"/>
      <c r="I224" s="233"/>
      <c r="J224" s="233"/>
      <c r="K224" s="233"/>
      <c r="L224" s="233"/>
      <c r="M224" s="233"/>
      <c r="N224" s="234"/>
      <c r="O224" s="19"/>
      <c r="P224" s="245"/>
      <c r="Q224" s="245"/>
      <c r="R224" s="245"/>
      <c r="S224" s="245"/>
      <c r="T224" s="245"/>
      <c r="U224" s="245"/>
      <c r="V224" s="245"/>
      <c r="W224" s="262"/>
    </row>
    <row r="225" spans="1:23" ht="12.75" customHeight="1" x14ac:dyDescent="0.2">
      <c r="B225" s="244"/>
      <c r="C225" s="224"/>
      <c r="D225" s="16" t="s">
        <v>27</v>
      </c>
      <c r="E225" s="801" t="str">
        <f>Translations!$B$388</f>
        <v>Ikgadējo darbības līmeņu noteikšanas metode</v>
      </c>
      <c r="F225" s="801"/>
      <c r="G225" s="801"/>
      <c r="H225" s="801"/>
      <c r="I225" s="801"/>
      <c r="J225" s="801"/>
      <c r="K225" s="801"/>
      <c r="L225" s="801"/>
      <c r="M225" s="801"/>
      <c r="N225" s="1016"/>
      <c r="O225" s="19"/>
      <c r="P225" s="245"/>
      <c r="Q225" s="245"/>
      <c r="R225" s="245"/>
      <c r="S225" s="254"/>
      <c r="T225" s="254"/>
      <c r="U225" s="245"/>
      <c r="V225" s="245"/>
      <c r="W225" s="262"/>
    </row>
    <row r="226" spans="1:23" ht="5.0999999999999996" customHeight="1" x14ac:dyDescent="0.2">
      <c r="B226" s="244"/>
      <c r="C226" s="224"/>
      <c r="D226" s="25"/>
      <c r="E226" s="25"/>
      <c r="F226" s="25"/>
      <c r="G226" s="25"/>
      <c r="H226" s="25"/>
      <c r="I226" s="25"/>
      <c r="J226" s="25"/>
      <c r="K226" s="25"/>
      <c r="L226" s="25"/>
      <c r="M226" s="25"/>
      <c r="N226" s="530"/>
      <c r="O226" s="19"/>
      <c r="P226" s="22"/>
      <c r="Q226" s="245"/>
      <c r="R226" s="245"/>
      <c r="S226" s="245"/>
      <c r="T226" s="245"/>
      <c r="U226" s="245"/>
      <c r="V226" s="245"/>
      <c r="W226" s="262"/>
    </row>
    <row r="227" spans="1:23" ht="12.75" customHeight="1" x14ac:dyDescent="0.2">
      <c r="B227" s="244"/>
      <c r="C227" s="224"/>
      <c r="D227" s="25" t="s">
        <v>33</v>
      </c>
      <c r="E227" s="917" t="str">
        <f>Translations!$B$249</f>
        <v>Informācija par izmantoto metodiku</v>
      </c>
      <c r="F227" s="917"/>
      <c r="G227" s="917"/>
      <c r="H227" s="917"/>
      <c r="I227" s="917"/>
      <c r="J227" s="917"/>
      <c r="K227" s="917"/>
      <c r="L227" s="917"/>
      <c r="M227" s="917"/>
      <c r="N227" s="1023"/>
      <c r="O227" s="19"/>
      <c r="P227" s="245"/>
      <c r="Q227" s="245"/>
      <c r="R227" s="245"/>
      <c r="S227" s="245"/>
      <c r="T227" s="245"/>
      <c r="U227" s="245"/>
      <c r="V227" s="245"/>
      <c r="W227" s="262"/>
    </row>
    <row r="228" spans="1:23" ht="25.5" customHeight="1" x14ac:dyDescent="0.2">
      <c r="B228" s="244"/>
      <c r="C228" s="224"/>
      <c r="I228" s="918" t="str">
        <f>Translations!$B$254</f>
        <v>Datu avots</v>
      </c>
      <c r="J228" s="918"/>
      <c r="K228" s="918" t="str">
        <f>Translations!$B$255</f>
        <v>Cits datu avots (attiecīgā gadījumā)</v>
      </c>
      <c r="L228" s="918"/>
      <c r="M228" s="918" t="str">
        <f>Translations!$B$255</f>
        <v>Cits datu avots (attiecīgā gadījumā)</v>
      </c>
      <c r="N228" s="918"/>
      <c r="O228" s="19"/>
      <c r="P228" s="245"/>
      <c r="Q228" s="245"/>
      <c r="R228" s="245"/>
      <c r="S228" s="245"/>
      <c r="T228" s="245"/>
      <c r="U228" s="245"/>
      <c r="V228" s="245"/>
      <c r="W228" s="262"/>
    </row>
    <row r="229" spans="1:23" ht="12.75" customHeight="1" x14ac:dyDescent="0.2">
      <c r="B229" s="244"/>
      <c r="C229" s="224"/>
      <c r="D229" s="25"/>
      <c r="E229" s="118" t="s">
        <v>302</v>
      </c>
      <c r="F229" s="924" t="str">
        <f>Translations!$B$273</f>
        <v>Izmērāma siltuma plūsmu kvantificēšana</v>
      </c>
      <c r="G229" s="924"/>
      <c r="H229" s="925"/>
      <c r="I229" s="926"/>
      <c r="J229" s="927"/>
      <c r="K229" s="928"/>
      <c r="L229" s="929"/>
      <c r="M229" s="928"/>
      <c r="N229" s="945"/>
      <c r="O229" s="19"/>
      <c r="P229" s="245"/>
      <c r="Q229" s="245"/>
      <c r="R229" s="245"/>
      <c r="S229" s="245"/>
      <c r="T229" s="245"/>
      <c r="U229" s="245"/>
      <c r="V229" s="245"/>
      <c r="W229" s="262"/>
    </row>
    <row r="230" spans="1:23" ht="12.75" customHeight="1" x14ac:dyDescent="0.2">
      <c r="B230" s="244"/>
      <c r="C230" s="224"/>
      <c r="D230" s="25"/>
      <c r="E230" s="118" t="s">
        <v>303</v>
      </c>
      <c r="F230" s="924" t="str">
        <f>Translations!$B$274</f>
        <v>Neto izmērāmā siltuma plūsmas</v>
      </c>
      <c r="G230" s="924"/>
      <c r="H230" s="925"/>
      <c r="I230" s="926"/>
      <c r="J230" s="927"/>
      <c r="K230" s="928"/>
      <c r="L230" s="929"/>
      <c r="M230" s="928"/>
      <c r="N230" s="945"/>
      <c r="O230" s="19"/>
      <c r="P230" s="245"/>
      <c r="Q230" s="245"/>
      <c r="R230" s="245"/>
      <c r="S230" s="245"/>
      <c r="T230" s="245"/>
      <c r="U230" s="245"/>
      <c r="V230" s="245"/>
      <c r="W230" s="262"/>
    </row>
    <row r="231" spans="1:23" ht="5.0999999999999996" customHeight="1" x14ac:dyDescent="0.2">
      <c r="B231" s="244"/>
      <c r="C231" s="224"/>
      <c r="D231" s="25"/>
      <c r="N231" s="225"/>
      <c r="O231" s="19"/>
      <c r="P231" s="245"/>
      <c r="Q231" s="245"/>
      <c r="R231" s="245"/>
      <c r="S231" s="245"/>
      <c r="T231" s="245"/>
      <c r="U231" s="245"/>
      <c r="V231" s="245"/>
      <c r="W231" s="262"/>
    </row>
    <row r="232" spans="1:23" ht="12.75" customHeight="1" x14ac:dyDescent="0.2">
      <c r="B232" s="244"/>
      <c r="C232" s="224"/>
      <c r="D232" s="25"/>
      <c r="E232" s="118" t="s">
        <v>304</v>
      </c>
      <c r="F232" s="714" t="str">
        <f>Translations!$B$257</f>
        <v>Izmantotās metodikas apraksts</v>
      </c>
      <c r="G232" s="714"/>
      <c r="H232" s="714"/>
      <c r="I232" s="714"/>
      <c r="J232" s="714"/>
      <c r="K232" s="714"/>
      <c r="L232" s="714"/>
      <c r="M232" s="714"/>
      <c r="N232" s="995"/>
      <c r="O232" s="19"/>
      <c r="P232" s="245"/>
      <c r="Q232" s="245"/>
      <c r="R232" s="245"/>
      <c r="S232" s="245"/>
      <c r="T232" s="245"/>
      <c r="U232" s="245"/>
      <c r="V232" s="245"/>
      <c r="W232" s="262"/>
    </row>
    <row r="233" spans="1:23" ht="5.0999999999999996" customHeight="1" x14ac:dyDescent="0.2">
      <c r="B233" s="244"/>
      <c r="C233" s="224"/>
      <c r="E233" s="37"/>
      <c r="F233" s="531"/>
      <c r="G233" s="533"/>
      <c r="H233" s="533"/>
      <c r="I233" s="533"/>
      <c r="J233" s="533"/>
      <c r="K233" s="533"/>
      <c r="L233" s="533"/>
      <c r="M233" s="533"/>
      <c r="N233" s="546"/>
      <c r="O233" s="19"/>
      <c r="P233" s="245"/>
      <c r="Q233" s="245"/>
      <c r="R233" s="245"/>
      <c r="S233" s="245"/>
      <c r="T233" s="245"/>
      <c r="U233" s="245"/>
      <c r="V233" s="245"/>
      <c r="W233" s="262"/>
    </row>
    <row r="234" spans="1:23" ht="12.75" customHeight="1" x14ac:dyDescent="0.2">
      <c r="C234" s="224"/>
      <c r="D234" s="25"/>
      <c r="E234" s="118"/>
      <c r="F234" s="987" t="str">
        <f>IF(M211=EUConst_Relevant,HYPERLINK("#" &amp; Q234,EUConst_MsgDescription),"")</f>
        <v/>
      </c>
      <c r="G234" s="961"/>
      <c r="H234" s="961"/>
      <c r="I234" s="961"/>
      <c r="J234" s="961"/>
      <c r="K234" s="961"/>
      <c r="L234" s="961"/>
      <c r="M234" s="961"/>
      <c r="N234" s="962"/>
      <c r="O234" s="19"/>
      <c r="P234" s="22" t="s">
        <v>172</v>
      </c>
      <c r="Q234" s="371" t="str">
        <f>"#"&amp;ADDRESS(ROW($C$11),COLUMN($C$11))</f>
        <v>#$C$11</v>
      </c>
      <c r="R234" s="245"/>
      <c r="S234" s="245"/>
      <c r="T234" s="245"/>
      <c r="U234" s="245"/>
      <c r="V234" s="245"/>
      <c r="W234" s="262"/>
    </row>
    <row r="235" spans="1:23" ht="5.0999999999999996" customHeight="1" x14ac:dyDescent="0.2">
      <c r="C235" s="224"/>
      <c r="D235" s="25"/>
      <c r="E235" s="24"/>
      <c r="F235" s="996"/>
      <c r="G235" s="996"/>
      <c r="H235" s="996"/>
      <c r="I235" s="996"/>
      <c r="J235" s="996"/>
      <c r="K235" s="996"/>
      <c r="L235" s="996"/>
      <c r="M235" s="996"/>
      <c r="N235" s="997"/>
      <c r="O235" s="19"/>
      <c r="P235" s="245"/>
      <c r="Q235" s="245"/>
      <c r="R235" s="245"/>
      <c r="S235" s="245"/>
      <c r="T235" s="245"/>
      <c r="U235" s="245"/>
      <c r="V235" s="245"/>
      <c r="W235" s="262"/>
    </row>
    <row r="236" spans="1:23" s="249" customFormat="1" ht="50.1" customHeight="1" x14ac:dyDescent="0.2">
      <c r="A236" s="245"/>
      <c r="B236" s="12"/>
      <c r="C236" s="224"/>
      <c r="D236" s="24"/>
      <c r="E236" s="24"/>
      <c r="F236" s="946"/>
      <c r="G236" s="947"/>
      <c r="H236" s="947"/>
      <c r="I236" s="947"/>
      <c r="J236" s="947"/>
      <c r="K236" s="947"/>
      <c r="L236" s="947"/>
      <c r="M236" s="947"/>
      <c r="N236" s="948"/>
      <c r="O236" s="19"/>
      <c r="P236" s="254"/>
      <c r="Q236" s="254"/>
      <c r="R236" s="254"/>
      <c r="S236" s="245"/>
      <c r="T236" s="245"/>
      <c r="U236" s="245"/>
      <c r="V236" s="245"/>
      <c r="W236" s="262"/>
    </row>
    <row r="237" spans="1:23" ht="5.0999999999999996" customHeight="1" x14ac:dyDescent="0.2">
      <c r="C237" s="224"/>
      <c r="D237" s="25"/>
      <c r="N237" s="225"/>
      <c r="O237" s="19"/>
      <c r="P237" s="245"/>
      <c r="Q237" s="245"/>
      <c r="R237" s="245"/>
      <c r="S237" s="245"/>
      <c r="T237" s="245"/>
      <c r="U237" s="245"/>
      <c r="V237" s="245"/>
      <c r="W237" s="262"/>
    </row>
    <row r="238" spans="1:23" ht="12.75" customHeight="1" x14ac:dyDescent="0.2">
      <c r="C238" s="224"/>
      <c r="D238" s="25"/>
      <c r="E238" s="118" t="s">
        <v>305</v>
      </c>
      <c r="F238" s="949" t="str">
        <f>Translations!$B$210</f>
        <v>Atsauce uz ārējām datnēm (attiecīgā gadījumā)</v>
      </c>
      <c r="G238" s="949"/>
      <c r="H238" s="949"/>
      <c r="I238" s="949"/>
      <c r="J238" s="949"/>
      <c r="K238" s="900"/>
      <c r="L238" s="900"/>
      <c r="M238" s="900"/>
      <c r="N238" s="900"/>
      <c r="O238" s="19"/>
      <c r="P238" s="245"/>
      <c r="Q238" s="245"/>
      <c r="R238" s="245"/>
      <c r="S238" s="245"/>
      <c r="T238" s="245"/>
      <c r="U238" s="245"/>
      <c r="V238" s="245"/>
      <c r="W238" s="262" t="s">
        <v>165</v>
      </c>
    </row>
    <row r="239" spans="1:23" ht="5.0999999999999996" customHeight="1" thickBot="1" x14ac:dyDescent="0.25">
      <c r="C239" s="224"/>
      <c r="D239" s="25"/>
      <c r="N239" s="225"/>
      <c r="O239" s="19"/>
      <c r="P239" s="245"/>
      <c r="Q239" s="245"/>
      <c r="R239" s="245"/>
      <c r="S239" s="245"/>
      <c r="T239" s="245"/>
      <c r="U239" s="245"/>
      <c r="V239" s="245"/>
      <c r="W239" s="245"/>
    </row>
    <row r="240" spans="1:23" ht="12.75" customHeight="1" x14ac:dyDescent="0.2">
      <c r="C240" s="224"/>
      <c r="D240" s="25" t="s">
        <v>33</v>
      </c>
      <c r="E240" s="939" t="str">
        <f>Translations!$B$258</f>
        <v>Vai ir ievērota hierarhiskā kārtība?</v>
      </c>
      <c r="F240" s="939"/>
      <c r="G240" s="939"/>
      <c r="H240" s="940"/>
      <c r="I240" s="260"/>
      <c r="J240" s="256" t="str">
        <f>Translations!$B$259</f>
        <v xml:space="preserve"> Ja nav, kāpēc nav?</v>
      </c>
      <c r="K240" s="926"/>
      <c r="L240" s="927"/>
      <c r="M240" s="927"/>
      <c r="N240" s="941"/>
      <c r="O240" s="19"/>
      <c r="P240" s="245"/>
      <c r="Q240" s="245"/>
      <c r="R240" s="245"/>
      <c r="S240" s="245"/>
      <c r="T240" s="245"/>
      <c r="U240" s="245"/>
      <c r="V240" s="245"/>
      <c r="W240" s="364" t="b">
        <f>AND(I240&lt;&gt;"",I240=TRUE)</f>
        <v>0</v>
      </c>
    </row>
    <row r="241" spans="2:23" ht="5.0999999999999996" customHeight="1" x14ac:dyDescent="0.2">
      <c r="C241" s="224"/>
      <c r="E241" s="432"/>
      <c r="F241" s="432"/>
      <c r="G241" s="432"/>
      <c r="H241" s="432"/>
      <c r="I241" s="432"/>
      <c r="J241" s="432"/>
      <c r="K241" s="432"/>
      <c r="L241" s="432"/>
      <c r="M241" s="432"/>
      <c r="N241" s="552"/>
      <c r="O241" s="19"/>
      <c r="P241" s="245"/>
      <c r="Q241" s="245"/>
      <c r="R241" s="245"/>
      <c r="S241" s="245"/>
      <c r="T241" s="245"/>
      <c r="U241" s="245"/>
      <c r="V241" s="245"/>
      <c r="W241" s="360"/>
    </row>
    <row r="242" spans="2:23" ht="12.75" customHeight="1" x14ac:dyDescent="0.2">
      <c r="C242" s="224"/>
      <c r="D242" s="12"/>
      <c r="E242" s="12"/>
      <c r="F242" s="714" t="str">
        <f>Translations!$B$264</f>
        <v>Sīkākas ziņas par jebkādām atkāpēm no hierarhijas</v>
      </c>
      <c r="G242" s="714"/>
      <c r="H242" s="714"/>
      <c r="I242" s="714"/>
      <c r="J242" s="714"/>
      <c r="K242" s="714"/>
      <c r="L242" s="714"/>
      <c r="M242" s="714"/>
      <c r="N242" s="995"/>
      <c r="O242" s="19"/>
      <c r="P242" s="245"/>
      <c r="Q242" s="245"/>
      <c r="R242" s="245"/>
      <c r="S242" s="245"/>
      <c r="T242" s="245"/>
      <c r="U242" s="245"/>
      <c r="V242" s="245"/>
      <c r="W242" s="360"/>
    </row>
    <row r="243" spans="2:23" ht="25.5" customHeight="1" thickBot="1" x14ac:dyDescent="0.25">
      <c r="C243" s="224"/>
      <c r="D243" s="12"/>
      <c r="E243" s="12"/>
      <c r="F243" s="1037"/>
      <c r="G243" s="1038"/>
      <c r="H243" s="1038"/>
      <c r="I243" s="1038"/>
      <c r="J243" s="1038"/>
      <c r="K243" s="1038"/>
      <c r="L243" s="1038"/>
      <c r="M243" s="1038"/>
      <c r="N243" s="1039"/>
      <c r="O243" s="19"/>
      <c r="P243" s="245"/>
      <c r="Q243" s="245"/>
      <c r="R243" s="245"/>
      <c r="S243" s="245"/>
      <c r="T243" s="245"/>
      <c r="U243" s="245"/>
      <c r="V243" s="245"/>
      <c r="W243" s="268" t="b">
        <f>W240</f>
        <v>0</v>
      </c>
    </row>
    <row r="244" spans="2:23" ht="5.0999999999999996" customHeight="1" x14ac:dyDescent="0.2">
      <c r="C244" s="224"/>
      <c r="D244" s="25"/>
      <c r="N244" s="225"/>
      <c r="O244" s="19"/>
      <c r="P244" s="245"/>
      <c r="Q244" s="245"/>
      <c r="R244" s="245"/>
      <c r="S244" s="245"/>
      <c r="T244" s="245"/>
      <c r="U244" s="245"/>
      <c r="V244" s="245"/>
      <c r="W244" s="262"/>
    </row>
    <row r="245" spans="2:23" ht="12.75" customHeight="1" x14ac:dyDescent="0.2">
      <c r="C245" s="224"/>
      <c r="D245" s="25" t="s">
        <v>34</v>
      </c>
      <c r="E245" s="1040" t="str">
        <f>Translations!$B$828</f>
        <v>Apraksts, ar kādu metodi tiek sekots līdzi saražotajiem produktiem un precēm</v>
      </c>
      <c r="F245" s="1040"/>
      <c r="G245" s="1040"/>
      <c r="H245" s="1040"/>
      <c r="I245" s="1040"/>
      <c r="J245" s="1040"/>
      <c r="K245" s="1040"/>
      <c r="L245" s="1040"/>
      <c r="M245" s="1040"/>
      <c r="N245" s="1041"/>
      <c r="O245" s="19"/>
      <c r="P245" s="245"/>
      <c r="Q245" s="245"/>
      <c r="R245" s="245"/>
      <c r="S245" s="245"/>
      <c r="T245" s="245"/>
      <c r="U245" s="245"/>
      <c r="V245" s="245"/>
      <c r="W245" s="262"/>
    </row>
    <row r="246" spans="2:23" ht="5.0999999999999996" customHeight="1" x14ac:dyDescent="0.2">
      <c r="B246" s="244"/>
      <c r="C246" s="224"/>
      <c r="E246" s="37"/>
      <c r="F246" s="531"/>
      <c r="G246" s="533"/>
      <c r="H246" s="533"/>
      <c r="I246" s="533"/>
      <c r="J246" s="533"/>
      <c r="K246" s="533"/>
      <c r="L246" s="533"/>
      <c r="M246" s="533"/>
      <c r="N246" s="546"/>
      <c r="O246" s="19"/>
      <c r="P246" s="245"/>
      <c r="Q246" s="245"/>
      <c r="R246" s="245"/>
      <c r="S246" s="245"/>
      <c r="T246" s="245"/>
      <c r="U246" s="245"/>
      <c r="V246" s="245"/>
      <c r="W246" s="262"/>
    </row>
    <row r="247" spans="2:23" ht="12.75" customHeight="1" x14ac:dyDescent="0.2">
      <c r="B247" s="244"/>
      <c r="C247" s="224"/>
      <c r="D247" s="25"/>
      <c r="E247" s="118"/>
      <c r="F247" s="987" t="str">
        <f>IF(M211=EUConst_Relevant,HYPERLINK("#" &amp; Q247,EUConst_MsgDescription),"")</f>
        <v/>
      </c>
      <c r="G247" s="961"/>
      <c r="H247" s="961"/>
      <c r="I247" s="961"/>
      <c r="J247" s="961"/>
      <c r="K247" s="961"/>
      <c r="L247" s="961"/>
      <c r="M247" s="961"/>
      <c r="N247" s="962"/>
      <c r="O247" s="19"/>
      <c r="P247" s="22" t="s">
        <v>172</v>
      </c>
      <c r="Q247" s="371" t="str">
        <f>"#"&amp;ADDRESS(ROW($C$11),COLUMN($C$11))</f>
        <v>#$C$11</v>
      </c>
      <c r="R247" s="245"/>
      <c r="S247" s="245"/>
      <c r="T247" s="245"/>
      <c r="U247" s="245"/>
      <c r="V247" s="245"/>
      <c r="W247" s="262"/>
    </row>
    <row r="248" spans="2:23" ht="5.0999999999999996" customHeight="1" x14ac:dyDescent="0.2">
      <c r="B248" s="244"/>
      <c r="C248" s="224"/>
      <c r="D248" s="25"/>
      <c r="E248" s="24"/>
      <c r="F248" s="996"/>
      <c r="G248" s="996"/>
      <c r="H248" s="996"/>
      <c r="I248" s="996"/>
      <c r="J248" s="996"/>
      <c r="K248" s="996"/>
      <c r="L248" s="996"/>
      <c r="M248" s="996"/>
      <c r="N248" s="997"/>
      <c r="O248" s="19"/>
      <c r="P248" s="245"/>
      <c r="Q248" s="245"/>
      <c r="R248" s="245"/>
      <c r="S248" s="245"/>
      <c r="T248" s="245"/>
      <c r="U248" s="245"/>
      <c r="V248" s="245"/>
      <c r="W248" s="262"/>
    </row>
    <row r="249" spans="2:23" ht="50.1" customHeight="1" x14ac:dyDescent="0.2">
      <c r="B249" s="244"/>
      <c r="C249" s="224"/>
      <c r="D249" s="25"/>
      <c r="E249" s="265"/>
      <c r="F249" s="926"/>
      <c r="G249" s="927"/>
      <c r="H249" s="927"/>
      <c r="I249" s="927"/>
      <c r="J249" s="927"/>
      <c r="K249" s="927"/>
      <c r="L249" s="927"/>
      <c r="M249" s="927"/>
      <c r="N249" s="941"/>
      <c r="O249" s="19"/>
      <c r="P249" s="245"/>
      <c r="Q249" s="245"/>
      <c r="R249" s="245"/>
      <c r="S249" s="245"/>
      <c r="T249" s="245"/>
      <c r="U249" s="245"/>
      <c r="V249" s="245"/>
      <c r="W249" s="262"/>
    </row>
    <row r="250" spans="2:23" ht="5.0999999999999996" customHeight="1" x14ac:dyDescent="0.2">
      <c r="B250" s="244"/>
      <c r="C250" s="344"/>
      <c r="D250" s="345"/>
      <c r="E250" s="350"/>
      <c r="F250" s="548"/>
      <c r="G250" s="548"/>
      <c r="H250" s="548"/>
      <c r="I250" s="548"/>
      <c r="J250" s="548"/>
      <c r="K250" s="548"/>
      <c r="L250" s="548"/>
      <c r="M250" s="548"/>
      <c r="N250" s="351"/>
      <c r="O250" s="19"/>
      <c r="P250" s="245"/>
      <c r="Q250" s="245"/>
      <c r="R250" s="254"/>
      <c r="S250" s="245"/>
      <c r="T250" s="245"/>
      <c r="U250" s="245"/>
      <c r="V250" s="245"/>
      <c r="W250" s="262"/>
    </row>
    <row r="251" spans="2:23" ht="12.75" customHeight="1" x14ac:dyDescent="0.2">
      <c r="B251" s="244"/>
      <c r="C251" s="352"/>
      <c r="D251" s="353"/>
      <c r="E251" s="353"/>
      <c r="F251" s="353"/>
      <c r="G251" s="353"/>
      <c r="H251" s="353"/>
      <c r="I251" s="353"/>
      <c r="J251" s="353"/>
      <c r="K251" s="353"/>
      <c r="L251" s="353"/>
      <c r="M251" s="353"/>
      <c r="N251" s="354"/>
      <c r="O251" s="19"/>
      <c r="P251" s="245"/>
      <c r="Q251" s="245"/>
      <c r="R251" s="245"/>
      <c r="S251" s="245"/>
      <c r="T251" s="245"/>
      <c r="U251" s="245"/>
      <c r="V251" s="245"/>
      <c r="W251" s="262"/>
    </row>
    <row r="252" spans="2:23" ht="15" customHeight="1" x14ac:dyDescent="0.2">
      <c r="B252" s="244"/>
      <c r="C252" s="318"/>
      <c r="D252" s="1024" t="str">
        <f>Translations!$B$329</f>
        <v>Dati, kas vajadzīgi, lai noteiktu līmeņatzīmju uzlabošanas rādītāju saskaņā ar direktīvas 10.a panta 2. punktu.</v>
      </c>
      <c r="E252" s="1025"/>
      <c r="F252" s="1025"/>
      <c r="G252" s="1025"/>
      <c r="H252" s="1025"/>
      <c r="I252" s="1025"/>
      <c r="J252" s="1025"/>
      <c r="K252" s="1025"/>
      <c r="L252" s="1025"/>
      <c r="M252" s="1025"/>
      <c r="N252" s="1026"/>
      <c r="O252" s="19"/>
      <c r="P252" s="245"/>
      <c r="Q252" s="245"/>
      <c r="R252" s="245"/>
      <c r="S252" s="245"/>
      <c r="T252" s="245"/>
      <c r="U252" s="245"/>
      <c r="V252" s="245"/>
      <c r="W252" s="262"/>
    </row>
    <row r="253" spans="2:23" ht="5.0999999999999996" customHeight="1" x14ac:dyDescent="0.2">
      <c r="B253" s="244"/>
      <c r="C253" s="318"/>
      <c r="D253" s="319"/>
      <c r="E253" s="319"/>
      <c r="F253" s="319"/>
      <c r="G253" s="319"/>
      <c r="H253" s="319"/>
      <c r="I253" s="319"/>
      <c r="J253" s="319"/>
      <c r="K253" s="319"/>
      <c r="L253" s="319"/>
      <c r="M253" s="319"/>
      <c r="N253" s="320"/>
      <c r="O253" s="19"/>
      <c r="P253" s="245"/>
      <c r="Q253" s="245"/>
      <c r="R253" s="245"/>
      <c r="S253" s="245"/>
      <c r="T253" s="245"/>
      <c r="U253" s="245"/>
      <c r="V253" s="245"/>
      <c r="W253" s="262"/>
    </row>
    <row r="254" spans="2:23" ht="12.75" customHeight="1" x14ac:dyDescent="0.2">
      <c r="B254" s="244"/>
      <c r="C254" s="318"/>
      <c r="D254" s="321" t="s">
        <v>28</v>
      </c>
      <c r="E254" s="1032" t="str">
        <f>Translations!$B$330</f>
        <v>Tieši attiecināmās emisijas</v>
      </c>
      <c r="F254" s="1032"/>
      <c r="G254" s="1032"/>
      <c r="H254" s="1032"/>
      <c r="I254" s="1032"/>
      <c r="J254" s="1032"/>
      <c r="K254" s="1032"/>
      <c r="L254" s="1032"/>
      <c r="M254" s="1032"/>
      <c r="N254" s="1033"/>
      <c r="O254" s="19"/>
      <c r="P254" s="245"/>
      <c r="Q254" s="245"/>
      <c r="R254" s="245"/>
      <c r="S254" s="245"/>
      <c r="T254" s="245"/>
      <c r="U254" s="245"/>
      <c r="V254" s="245"/>
      <c r="W254" s="262"/>
    </row>
    <row r="255" spans="2:23" ht="5.0999999999999996" customHeight="1" x14ac:dyDescent="0.2">
      <c r="B255" s="244"/>
      <c r="C255" s="318"/>
      <c r="D255" s="319"/>
      <c r="E255" s="323"/>
      <c r="F255" s="213"/>
      <c r="G255" s="553"/>
      <c r="H255" s="553"/>
      <c r="I255" s="553"/>
      <c r="J255" s="553"/>
      <c r="K255" s="553"/>
      <c r="L255" s="553"/>
      <c r="M255" s="553"/>
      <c r="N255" s="554"/>
      <c r="O255" s="19"/>
      <c r="P255" s="245"/>
      <c r="Q255" s="245"/>
      <c r="R255" s="245"/>
      <c r="S255" s="245"/>
      <c r="T255" s="245"/>
      <c r="U255" s="245"/>
      <c r="V255" s="245"/>
      <c r="W255" s="262"/>
    </row>
    <row r="256" spans="2:23" ht="12.75" customHeight="1" x14ac:dyDescent="0.2">
      <c r="B256" s="244"/>
      <c r="C256" s="318"/>
      <c r="D256" s="322"/>
      <c r="E256" s="324"/>
      <c r="F256" s="987" t="str">
        <f>IF(M211=EUConst_Relevant,HYPERLINK("#" &amp; Q256,EUConst_MsgDescription),"")</f>
        <v/>
      </c>
      <c r="G256" s="961"/>
      <c r="H256" s="961"/>
      <c r="I256" s="961"/>
      <c r="J256" s="961"/>
      <c r="K256" s="961"/>
      <c r="L256" s="961"/>
      <c r="M256" s="961"/>
      <c r="N256" s="962"/>
      <c r="O256" s="19"/>
      <c r="P256" s="22" t="s">
        <v>172</v>
      </c>
      <c r="Q256" s="371" t="str">
        <f>"#"&amp;ADDRESS(ROW($C$11),COLUMN($C$11))</f>
        <v>#$C$11</v>
      </c>
      <c r="R256" s="245"/>
      <c r="S256" s="245"/>
      <c r="T256" s="245"/>
      <c r="U256" s="245"/>
      <c r="V256" s="245"/>
      <c r="W256" s="262"/>
    </row>
    <row r="257" spans="2:23" ht="5.0999999999999996" customHeight="1" x14ac:dyDescent="0.2">
      <c r="B257" s="244"/>
      <c r="C257" s="318"/>
      <c r="D257" s="322"/>
      <c r="E257" s="325"/>
      <c r="F257" s="988"/>
      <c r="G257" s="988"/>
      <c r="H257" s="988"/>
      <c r="I257" s="988"/>
      <c r="J257" s="988"/>
      <c r="K257" s="988"/>
      <c r="L257" s="988"/>
      <c r="M257" s="988"/>
      <c r="N257" s="989"/>
      <c r="O257" s="19"/>
      <c r="P257" s="245"/>
      <c r="Q257" s="245"/>
      <c r="R257" s="245"/>
      <c r="S257" s="245"/>
      <c r="T257" s="245"/>
      <c r="U257" s="245"/>
      <c r="V257" s="245"/>
      <c r="W257" s="262"/>
    </row>
    <row r="258" spans="2:23" ht="50.1" customHeight="1" x14ac:dyDescent="0.2">
      <c r="B258" s="244"/>
      <c r="C258" s="318"/>
      <c r="D258" s="319"/>
      <c r="E258" s="319"/>
      <c r="F258" s="926"/>
      <c r="G258" s="927"/>
      <c r="H258" s="927"/>
      <c r="I258" s="927"/>
      <c r="J258" s="927"/>
      <c r="K258" s="927"/>
      <c r="L258" s="927"/>
      <c r="M258" s="927"/>
      <c r="N258" s="941"/>
      <c r="O258" s="19"/>
      <c r="P258" s="245"/>
      <c r="Q258" s="245"/>
      <c r="R258" s="245"/>
      <c r="S258" s="245"/>
      <c r="T258" s="245"/>
      <c r="U258" s="245"/>
      <c r="V258" s="245"/>
      <c r="W258" s="262"/>
    </row>
    <row r="259" spans="2:23" ht="5.0999999999999996" customHeight="1" x14ac:dyDescent="0.2">
      <c r="B259" s="244"/>
      <c r="C259" s="318"/>
      <c r="D259" s="319"/>
      <c r="E259" s="319"/>
      <c r="F259" s="319"/>
      <c r="G259" s="319"/>
      <c r="H259" s="319"/>
      <c r="I259" s="319"/>
      <c r="J259" s="319"/>
      <c r="K259" s="319"/>
      <c r="L259" s="319"/>
      <c r="M259" s="319"/>
      <c r="N259" s="320"/>
      <c r="O259" s="19"/>
      <c r="P259" s="245"/>
      <c r="Q259" s="245"/>
      <c r="R259" s="245"/>
      <c r="S259" s="245"/>
      <c r="T259" s="245"/>
      <c r="U259" s="245"/>
      <c r="V259" s="245"/>
      <c r="W259" s="262"/>
    </row>
    <row r="260" spans="2:23" ht="12.75" customHeight="1" x14ac:dyDescent="0.2">
      <c r="B260" s="244"/>
      <c r="C260" s="318"/>
      <c r="D260" s="319"/>
      <c r="E260" s="319"/>
      <c r="F260" s="990" t="str">
        <f>Translations!$B$210</f>
        <v>Atsauce uz ārējām datnēm (attiecīgā gadījumā)</v>
      </c>
      <c r="G260" s="990"/>
      <c r="H260" s="990"/>
      <c r="I260" s="990"/>
      <c r="J260" s="990"/>
      <c r="K260" s="900"/>
      <c r="L260" s="900"/>
      <c r="M260" s="900"/>
      <c r="N260" s="900"/>
      <c r="O260" s="19"/>
      <c r="P260" s="245"/>
      <c r="Q260" s="245"/>
      <c r="R260" s="245"/>
      <c r="S260" s="245"/>
      <c r="T260" s="245"/>
      <c r="U260" s="245"/>
      <c r="V260" s="245"/>
      <c r="W260" s="262"/>
    </row>
    <row r="261" spans="2:23" ht="5.0999999999999996" customHeight="1" x14ac:dyDescent="0.2">
      <c r="B261" s="244"/>
      <c r="C261" s="318"/>
      <c r="D261" s="322"/>
      <c r="E261" s="319"/>
      <c r="F261" s="319"/>
      <c r="G261" s="319"/>
      <c r="H261" s="319"/>
      <c r="I261" s="319"/>
      <c r="J261" s="319"/>
      <c r="K261" s="319"/>
      <c r="L261" s="319"/>
      <c r="M261" s="319"/>
      <c r="N261" s="320"/>
      <c r="O261" s="19"/>
      <c r="P261" s="245"/>
      <c r="Q261" s="245"/>
      <c r="R261" s="245"/>
      <c r="S261" s="245"/>
      <c r="T261" s="245"/>
      <c r="U261" s="245"/>
      <c r="V261" s="245"/>
      <c r="W261" s="262"/>
    </row>
    <row r="262" spans="2:23" ht="5.0999999999999996" customHeight="1" x14ac:dyDescent="0.2">
      <c r="B262" s="244"/>
      <c r="C262" s="315"/>
      <c r="D262" s="328"/>
      <c r="E262" s="316"/>
      <c r="F262" s="316"/>
      <c r="G262" s="316"/>
      <c r="H262" s="316"/>
      <c r="I262" s="316"/>
      <c r="J262" s="316"/>
      <c r="K262" s="316"/>
      <c r="L262" s="316"/>
      <c r="M262" s="316"/>
      <c r="N262" s="317"/>
      <c r="O262" s="19"/>
      <c r="P262" s="245"/>
      <c r="Q262" s="245"/>
      <c r="R262" s="245"/>
      <c r="S262" s="245"/>
      <c r="T262" s="245"/>
      <c r="U262" s="245"/>
      <c r="V262" s="245"/>
      <c r="W262" s="262"/>
    </row>
    <row r="263" spans="2:23" ht="12.75" customHeight="1" x14ac:dyDescent="0.2">
      <c r="B263" s="244"/>
      <c r="C263" s="318"/>
      <c r="D263" s="321" t="s">
        <v>29</v>
      </c>
      <c r="E263" s="1017" t="str">
        <f>Translations!$B$831</f>
        <v>Enerģijas ielaide šajā apakšiekārtā un relevantais emisijas faktors</v>
      </c>
      <c r="F263" s="1017"/>
      <c r="G263" s="1017"/>
      <c r="H263" s="1017"/>
      <c r="I263" s="1017"/>
      <c r="J263" s="1017"/>
      <c r="K263" s="1017"/>
      <c r="L263" s="1017"/>
      <c r="M263" s="1017"/>
      <c r="N263" s="1018"/>
      <c r="O263" s="19"/>
      <c r="P263" s="245"/>
      <c r="Q263" s="245"/>
      <c r="R263" s="245"/>
      <c r="S263" s="245"/>
      <c r="T263" s="245"/>
      <c r="U263" s="245"/>
      <c r="V263" s="245"/>
      <c r="W263" s="262"/>
    </row>
    <row r="264" spans="2:23" ht="5.0999999999999996" customHeight="1" x14ac:dyDescent="0.2">
      <c r="B264" s="244"/>
      <c r="C264" s="318"/>
      <c r="D264" s="319"/>
      <c r="E264" s="1019"/>
      <c r="F264" s="1020"/>
      <c r="G264" s="1020"/>
      <c r="H264" s="1020"/>
      <c r="I264" s="1020"/>
      <c r="J264" s="1020"/>
      <c r="K264" s="1020"/>
      <c r="L264" s="1020"/>
      <c r="M264" s="1020"/>
      <c r="N264" s="1021"/>
      <c r="O264" s="19"/>
      <c r="P264" s="245"/>
      <c r="Q264" s="245"/>
      <c r="R264" s="245"/>
      <c r="S264" s="245"/>
      <c r="T264" s="245"/>
      <c r="U264" s="245"/>
      <c r="V264" s="245"/>
      <c r="W264" s="262"/>
    </row>
    <row r="265" spans="2:23" ht="12.75" customHeight="1" x14ac:dyDescent="0.2">
      <c r="B265" s="244"/>
      <c r="C265" s="318"/>
      <c r="D265" s="322" t="s">
        <v>32</v>
      </c>
      <c r="E265" s="980" t="str">
        <f>Translations!$B$249</f>
        <v>Informācija par izmantoto metodiku</v>
      </c>
      <c r="F265" s="980"/>
      <c r="G265" s="980"/>
      <c r="H265" s="980"/>
      <c r="I265" s="980"/>
      <c r="J265" s="980"/>
      <c r="K265" s="980"/>
      <c r="L265" s="980"/>
      <c r="M265" s="980"/>
      <c r="N265" s="981"/>
      <c r="O265" s="19"/>
      <c r="P265" s="245"/>
      <c r="Q265" s="245"/>
      <c r="R265" s="245"/>
      <c r="S265" s="245"/>
      <c r="T265" s="245"/>
      <c r="U265" s="245"/>
      <c r="V265" s="245"/>
      <c r="W265" s="262"/>
    </row>
    <row r="266" spans="2:23" ht="25.5" customHeight="1" x14ac:dyDescent="0.2">
      <c r="B266" s="244"/>
      <c r="C266" s="318"/>
      <c r="D266" s="319"/>
      <c r="E266" s="319"/>
      <c r="F266" s="336"/>
      <c r="G266" s="319"/>
      <c r="H266" s="357" t="str">
        <f>Translations!$B$401</f>
        <v>Relevants(-a)?</v>
      </c>
      <c r="I266" s="982" t="str">
        <f>Translations!$B$254</f>
        <v>Datu avots</v>
      </c>
      <c r="J266" s="982"/>
      <c r="K266" s="982" t="str">
        <f>Translations!$B$255</f>
        <v>Cits datu avots (attiecīgā gadījumā)</v>
      </c>
      <c r="L266" s="982"/>
      <c r="M266" s="982" t="str">
        <f>Translations!$B$255</f>
        <v>Cits datu avots (attiecīgā gadījumā)</v>
      </c>
      <c r="N266" s="982"/>
      <c r="O266" s="19"/>
      <c r="P266" s="245"/>
      <c r="Q266" s="245"/>
      <c r="R266" s="245"/>
      <c r="S266" s="245"/>
      <c r="T266" s="245"/>
      <c r="U266" s="245"/>
      <c r="V266" s="245"/>
      <c r="W266" s="262"/>
    </row>
    <row r="267" spans="2:23" ht="12.75" customHeight="1" x14ac:dyDescent="0.2">
      <c r="B267" s="244"/>
      <c r="C267" s="318"/>
      <c r="D267" s="322"/>
      <c r="E267" s="324" t="s">
        <v>302</v>
      </c>
      <c r="F267" s="967" t="str">
        <f>Translations!$B$833</f>
        <v>Kurināmā un materiālu ielaide</v>
      </c>
      <c r="G267" s="967"/>
      <c r="H267" s="968"/>
      <c r="I267" s="958"/>
      <c r="J267" s="959"/>
      <c r="K267" s="953"/>
      <c r="L267" s="957"/>
      <c r="M267" s="953"/>
      <c r="N267" s="954"/>
      <c r="O267" s="19"/>
      <c r="P267" s="245"/>
      <c r="Q267" s="245"/>
      <c r="R267" s="245"/>
      <c r="S267" s="245"/>
      <c r="T267" s="245"/>
      <c r="U267" s="245"/>
      <c r="V267" s="245"/>
      <c r="W267" s="262"/>
    </row>
    <row r="268" spans="2:23" ht="12.75" customHeight="1" x14ac:dyDescent="0.2">
      <c r="B268" s="244"/>
      <c r="C268" s="318"/>
      <c r="D268" s="322"/>
      <c r="E268" s="324" t="s">
        <v>303</v>
      </c>
      <c r="F268" s="969" t="str">
        <f>Translations!$B$402</f>
        <v>Zemākā siltumspēja</v>
      </c>
      <c r="G268" s="969"/>
      <c r="H268" s="970"/>
      <c r="I268" s="971"/>
      <c r="J268" s="1095"/>
      <c r="K268" s="973"/>
      <c r="L268" s="975"/>
      <c r="M268" s="973"/>
      <c r="N268" s="975"/>
      <c r="O268" s="19"/>
      <c r="P268" s="245"/>
      <c r="Q268" s="245"/>
      <c r="R268" s="245"/>
      <c r="S268" s="245"/>
      <c r="T268" s="245"/>
      <c r="U268" s="245"/>
      <c r="V268" s="245"/>
      <c r="W268" s="262"/>
    </row>
    <row r="269" spans="2:23" ht="12.75" customHeight="1" thickBot="1" x14ac:dyDescent="0.25">
      <c r="B269" s="244"/>
      <c r="C269" s="318"/>
      <c r="D269" s="322"/>
      <c r="E269" s="324" t="s">
        <v>304</v>
      </c>
      <c r="F269" s="1006" t="str">
        <f>Translations!$B$353</f>
        <v>Svērtais emisijas faktors</v>
      </c>
      <c r="G269" s="1006"/>
      <c r="H269" s="1007"/>
      <c r="I269" s="823"/>
      <c r="J269" s="825"/>
      <c r="K269" s="1096"/>
      <c r="L269" s="1097"/>
      <c r="M269" s="1096"/>
      <c r="N269" s="1097"/>
      <c r="O269" s="19"/>
      <c r="P269" s="245"/>
      <c r="Q269" s="245"/>
      <c r="R269" s="245"/>
      <c r="S269" s="245"/>
      <c r="T269" s="245"/>
      <c r="U269" s="245"/>
      <c r="V269" s="245"/>
      <c r="W269" s="262"/>
    </row>
    <row r="270" spans="2:23" ht="12.75" customHeight="1" x14ac:dyDescent="0.2">
      <c r="B270" s="244"/>
      <c r="C270" s="318"/>
      <c r="D270" s="322"/>
      <c r="E270" s="324" t="s">
        <v>305</v>
      </c>
      <c r="F270" s="967" t="str">
        <f>Translations!$B$403</f>
        <v>Atlikumgāzu kurināmā ielaide</v>
      </c>
      <c r="G270" s="968"/>
      <c r="H270" s="1091"/>
      <c r="I270" s="958"/>
      <c r="J270" s="1094"/>
      <c r="K270" s="953"/>
      <c r="L270" s="954"/>
      <c r="M270" s="953"/>
      <c r="N270" s="954"/>
      <c r="O270" s="19"/>
      <c r="P270" s="245"/>
      <c r="Q270" s="245"/>
      <c r="R270" s="245"/>
      <c r="S270" s="245"/>
      <c r="T270" s="245"/>
      <c r="U270" s="245"/>
      <c r="V270" s="245"/>
      <c r="W270" s="372" t="b">
        <f>AND(H270&lt;&gt;"",H270=FALSE)</f>
        <v>0</v>
      </c>
    </row>
    <row r="271" spans="2:23" ht="12.75" customHeight="1" x14ac:dyDescent="0.2">
      <c r="B271" s="244"/>
      <c r="C271" s="318"/>
      <c r="D271" s="322"/>
      <c r="E271" s="324" t="s">
        <v>306</v>
      </c>
      <c r="F271" s="969" t="str">
        <f>Translations!$B$402</f>
        <v>Zemākā siltumspēja</v>
      </c>
      <c r="G271" s="970"/>
      <c r="H271" s="1092"/>
      <c r="I271" s="971"/>
      <c r="J271" s="1095"/>
      <c r="K271" s="973"/>
      <c r="L271" s="975"/>
      <c r="M271" s="973"/>
      <c r="N271" s="975"/>
      <c r="O271" s="19"/>
      <c r="P271" s="245"/>
      <c r="Q271" s="245"/>
      <c r="R271" s="245"/>
      <c r="S271" s="245"/>
      <c r="T271" s="245"/>
      <c r="U271" s="245"/>
      <c r="V271" s="245"/>
      <c r="W271" s="360" t="b">
        <f>W270</f>
        <v>0</v>
      </c>
    </row>
    <row r="272" spans="2:23" ht="12.75" customHeight="1" thickBot="1" x14ac:dyDescent="0.25">
      <c r="B272" s="244"/>
      <c r="C272" s="318"/>
      <c r="D272" s="322"/>
      <c r="E272" s="324" t="s">
        <v>307</v>
      </c>
      <c r="F272" s="976" t="str">
        <f>Translations!$B$375</f>
        <v>Emisijas faktors</v>
      </c>
      <c r="G272" s="977"/>
      <c r="H272" s="1093"/>
      <c r="I272" s="934"/>
      <c r="J272" s="966"/>
      <c r="K272" s="936"/>
      <c r="L272" s="938"/>
      <c r="M272" s="936"/>
      <c r="N272" s="938"/>
      <c r="O272" s="19"/>
      <c r="P272" s="245"/>
      <c r="Q272" s="245"/>
      <c r="R272" s="245"/>
      <c r="S272" s="245"/>
      <c r="T272" s="245"/>
      <c r="U272" s="245"/>
      <c r="V272" s="245"/>
      <c r="W272" s="369" t="b">
        <f>W271</f>
        <v>0</v>
      </c>
    </row>
    <row r="273" spans="2:23" ht="12.75" customHeight="1" x14ac:dyDescent="0.2">
      <c r="B273" s="244"/>
      <c r="C273" s="318"/>
      <c r="D273" s="322"/>
      <c r="E273" s="324" t="s">
        <v>308</v>
      </c>
      <c r="F273" s="977" t="str">
        <f>Translations!$B$837</f>
        <v>Elektroenerģijas ielaide siltuma ražošanai</v>
      </c>
      <c r="G273" s="1090"/>
      <c r="H273" s="491"/>
      <c r="I273" s="934"/>
      <c r="J273" s="966"/>
      <c r="K273" s="936"/>
      <c r="L273" s="938"/>
      <c r="M273" s="936"/>
      <c r="N273" s="938"/>
      <c r="O273" s="19"/>
      <c r="P273" s="245"/>
      <c r="Q273" s="245"/>
      <c r="R273" s="245"/>
      <c r="S273" s="245"/>
      <c r="T273" s="245"/>
      <c r="U273" s="245"/>
      <c r="V273" s="245"/>
      <c r="W273" s="372" t="b">
        <f>AND(H273&lt;&gt;"",H273=FALSE)</f>
        <v>0</v>
      </c>
    </row>
    <row r="274" spans="2:23" ht="5.0999999999999996" customHeight="1" x14ac:dyDescent="0.2">
      <c r="B274" s="244"/>
      <c r="C274" s="318"/>
      <c r="D274" s="322"/>
      <c r="E274" s="319"/>
      <c r="F274" s="319"/>
      <c r="G274" s="319"/>
      <c r="H274" s="319"/>
      <c r="I274" s="319"/>
      <c r="J274" s="319"/>
      <c r="K274" s="319"/>
      <c r="L274" s="319"/>
      <c r="M274" s="319"/>
      <c r="N274" s="320"/>
      <c r="O274" s="19"/>
      <c r="P274" s="245"/>
      <c r="Q274" s="245"/>
      <c r="R274" s="245"/>
      <c r="S274" s="245"/>
      <c r="T274" s="245"/>
      <c r="U274" s="245"/>
      <c r="V274" s="245"/>
      <c r="W274" s="262"/>
    </row>
    <row r="275" spans="2:23" ht="12.75" customHeight="1" x14ac:dyDescent="0.2">
      <c r="B275" s="244"/>
      <c r="C275" s="318"/>
      <c r="D275" s="322"/>
      <c r="E275" s="324" t="s">
        <v>309</v>
      </c>
      <c r="F275" s="978" t="str">
        <f>Translations!$B$257</f>
        <v>Izmantotās metodikas apraksts</v>
      </c>
      <c r="G275" s="978"/>
      <c r="H275" s="978"/>
      <c r="I275" s="978"/>
      <c r="J275" s="978"/>
      <c r="K275" s="978"/>
      <c r="L275" s="978"/>
      <c r="M275" s="978"/>
      <c r="N275" s="979"/>
      <c r="O275" s="19"/>
      <c r="P275" s="245"/>
      <c r="Q275" s="245"/>
      <c r="R275" s="245"/>
      <c r="S275" s="245"/>
      <c r="T275" s="245"/>
      <c r="U275" s="245"/>
      <c r="V275" s="245"/>
      <c r="W275" s="262"/>
    </row>
    <row r="276" spans="2:23" ht="5.0999999999999996" customHeight="1" x14ac:dyDescent="0.2">
      <c r="B276" s="244"/>
      <c r="C276" s="318"/>
      <c r="D276" s="319"/>
      <c r="E276" s="323"/>
      <c r="F276" s="333"/>
      <c r="G276" s="334"/>
      <c r="H276" s="334"/>
      <c r="I276" s="334"/>
      <c r="J276" s="334"/>
      <c r="K276" s="334"/>
      <c r="L276" s="334"/>
      <c r="M276" s="334"/>
      <c r="N276" s="335"/>
      <c r="O276" s="19"/>
      <c r="P276" s="245"/>
      <c r="Q276" s="245"/>
      <c r="R276" s="245"/>
      <c r="S276" s="245"/>
      <c r="T276" s="245"/>
      <c r="U276" s="245"/>
      <c r="V276" s="245"/>
      <c r="W276" s="262"/>
    </row>
    <row r="277" spans="2:23" ht="12.75" customHeight="1" x14ac:dyDescent="0.2">
      <c r="B277" s="244"/>
      <c r="C277" s="318"/>
      <c r="D277" s="322"/>
      <c r="E277" s="324"/>
      <c r="F277" s="987" t="str">
        <f>IF(M211=EUConst_Relevant,HYPERLINK("#" &amp; Q277,EUConst_MsgDescription),"")</f>
        <v/>
      </c>
      <c r="G277" s="961"/>
      <c r="H277" s="961"/>
      <c r="I277" s="961"/>
      <c r="J277" s="961"/>
      <c r="K277" s="961"/>
      <c r="L277" s="961"/>
      <c r="M277" s="961"/>
      <c r="N277" s="962"/>
      <c r="O277" s="19"/>
      <c r="P277" s="22" t="s">
        <v>172</v>
      </c>
      <c r="Q277" s="371" t="str">
        <f>"#"&amp;ADDRESS(ROW($C$11),COLUMN($C$11))</f>
        <v>#$C$11</v>
      </c>
      <c r="R277" s="245"/>
      <c r="S277" s="245"/>
      <c r="T277" s="245"/>
      <c r="U277" s="245"/>
      <c r="V277" s="245"/>
      <c r="W277" s="262"/>
    </row>
    <row r="278" spans="2:23" ht="5.0999999999999996" customHeight="1" x14ac:dyDescent="0.2">
      <c r="B278" s="244"/>
      <c r="C278" s="318"/>
      <c r="D278" s="322"/>
      <c r="E278" s="325"/>
      <c r="F278" s="988"/>
      <c r="G278" s="988"/>
      <c r="H278" s="988"/>
      <c r="I278" s="988"/>
      <c r="J278" s="988"/>
      <c r="K278" s="988"/>
      <c r="L278" s="988"/>
      <c r="M278" s="988"/>
      <c r="N278" s="989"/>
      <c r="O278" s="19"/>
      <c r="P278" s="245"/>
      <c r="Q278" s="245"/>
      <c r="R278" s="245"/>
      <c r="S278" s="245"/>
      <c r="T278" s="245"/>
      <c r="U278" s="245"/>
      <c r="V278" s="245"/>
      <c r="W278" s="262"/>
    </row>
    <row r="279" spans="2:23" ht="50.1" customHeight="1" x14ac:dyDescent="0.2">
      <c r="B279" s="244"/>
      <c r="C279" s="318"/>
      <c r="D279" s="325"/>
      <c r="E279" s="325"/>
      <c r="F279" s="946"/>
      <c r="G279" s="947"/>
      <c r="H279" s="947"/>
      <c r="I279" s="947"/>
      <c r="J279" s="947"/>
      <c r="K279" s="947"/>
      <c r="L279" s="947"/>
      <c r="M279" s="947"/>
      <c r="N279" s="948"/>
      <c r="O279" s="19"/>
      <c r="P279" s="245"/>
      <c r="Q279" s="245"/>
      <c r="R279" s="245"/>
      <c r="S279" s="245"/>
      <c r="T279" s="245"/>
      <c r="U279" s="245"/>
      <c r="V279" s="245"/>
      <c r="W279" s="262"/>
    </row>
    <row r="280" spans="2:23" ht="5.0999999999999996" customHeight="1" x14ac:dyDescent="0.2">
      <c r="B280" s="244"/>
      <c r="C280" s="318"/>
      <c r="D280" s="322"/>
      <c r="E280" s="319"/>
      <c r="F280" s="319"/>
      <c r="G280" s="319"/>
      <c r="H280" s="319"/>
      <c r="I280" s="319"/>
      <c r="J280" s="319"/>
      <c r="K280" s="319"/>
      <c r="L280" s="319"/>
      <c r="M280" s="319"/>
      <c r="N280" s="320"/>
      <c r="O280" s="19"/>
      <c r="P280" s="245"/>
      <c r="Q280" s="245"/>
      <c r="R280" s="245"/>
      <c r="S280" s="245"/>
      <c r="T280" s="245"/>
      <c r="U280" s="245"/>
      <c r="V280" s="245"/>
      <c r="W280" s="262"/>
    </row>
    <row r="281" spans="2:23" ht="12.75" customHeight="1" x14ac:dyDescent="0.2">
      <c r="B281" s="244"/>
      <c r="C281" s="318"/>
      <c r="D281" s="322"/>
      <c r="E281" s="324"/>
      <c r="F281" s="990" t="str">
        <f>Translations!$B$210</f>
        <v>Atsauce uz ārējām datnēm (attiecīgā gadījumā)</v>
      </c>
      <c r="G281" s="990"/>
      <c r="H281" s="990"/>
      <c r="I281" s="990"/>
      <c r="J281" s="990"/>
      <c r="K281" s="900"/>
      <c r="L281" s="900"/>
      <c r="M281" s="900"/>
      <c r="N281" s="900"/>
      <c r="O281" s="19"/>
      <c r="P281" s="245"/>
      <c r="Q281" s="245"/>
      <c r="R281" s="245"/>
      <c r="S281" s="245"/>
      <c r="T281" s="245"/>
      <c r="U281" s="245"/>
      <c r="V281" s="245"/>
      <c r="W281" s="262" t="s">
        <v>165</v>
      </c>
    </row>
    <row r="282" spans="2:23" ht="5.0999999999999996" customHeight="1" thickBot="1" x14ac:dyDescent="0.25">
      <c r="B282" s="244"/>
      <c r="C282" s="318"/>
      <c r="D282" s="322"/>
      <c r="E282" s="319"/>
      <c r="F282" s="319"/>
      <c r="G282" s="319"/>
      <c r="H282" s="319"/>
      <c r="I282" s="319"/>
      <c r="J282" s="319"/>
      <c r="K282" s="319"/>
      <c r="L282" s="319"/>
      <c r="M282" s="319"/>
      <c r="N282" s="320"/>
      <c r="O282" s="19"/>
      <c r="P282" s="245"/>
      <c r="Q282" s="245"/>
      <c r="R282" s="245"/>
      <c r="S282" s="245"/>
      <c r="T282" s="245"/>
      <c r="U282" s="245"/>
      <c r="V282" s="245"/>
      <c r="W282" s="245"/>
    </row>
    <row r="283" spans="2:23" ht="12.75" customHeight="1" x14ac:dyDescent="0.2">
      <c r="B283" s="244"/>
      <c r="C283" s="318"/>
      <c r="D283" s="322" t="s">
        <v>33</v>
      </c>
      <c r="E283" s="1006" t="str">
        <f>Translations!$B$258</f>
        <v>Vai ir ievērota hierarhiskā kārtība?</v>
      </c>
      <c r="F283" s="1006"/>
      <c r="G283" s="1006"/>
      <c r="H283" s="1007"/>
      <c r="I283" s="260"/>
      <c r="J283" s="330" t="str">
        <f>Translations!$B$259</f>
        <v xml:space="preserve"> Ja nav, kāpēc nav?</v>
      </c>
      <c r="K283" s="926"/>
      <c r="L283" s="927"/>
      <c r="M283" s="927"/>
      <c r="N283" s="941"/>
      <c r="O283" s="19"/>
      <c r="P283" s="245"/>
      <c r="Q283" s="245"/>
      <c r="R283" s="245"/>
      <c r="S283" s="245"/>
      <c r="T283" s="245"/>
      <c r="U283" s="245"/>
      <c r="V283" s="245"/>
      <c r="W283" s="364" t="b">
        <f>AND(I283&lt;&gt;"",I283=TRUE)</f>
        <v>0</v>
      </c>
    </row>
    <row r="284" spans="2:23" ht="5.0999999999999996" customHeight="1" x14ac:dyDescent="0.2">
      <c r="B284" s="244"/>
      <c r="C284" s="318"/>
      <c r="D284" s="319"/>
      <c r="E284" s="549"/>
      <c r="F284" s="549"/>
      <c r="G284" s="549"/>
      <c r="H284" s="549"/>
      <c r="I284" s="549"/>
      <c r="J284" s="549"/>
      <c r="K284" s="549"/>
      <c r="L284" s="549"/>
      <c r="M284" s="549"/>
      <c r="N284" s="550"/>
      <c r="O284" s="19"/>
      <c r="P284" s="245"/>
      <c r="Q284" s="245"/>
      <c r="R284" s="245"/>
      <c r="S284" s="245"/>
      <c r="T284" s="245"/>
      <c r="U284" s="245"/>
      <c r="V284" s="254"/>
      <c r="W284" s="360"/>
    </row>
    <row r="285" spans="2:23" ht="12.75" customHeight="1" x14ac:dyDescent="0.2">
      <c r="B285" s="244"/>
      <c r="C285" s="318"/>
      <c r="D285" s="331"/>
      <c r="E285" s="331"/>
      <c r="F285" s="978" t="str">
        <f>Translations!$B$264</f>
        <v>Sīkākas ziņas par jebkādām atkāpēm no hierarhijas</v>
      </c>
      <c r="G285" s="978"/>
      <c r="H285" s="978"/>
      <c r="I285" s="978"/>
      <c r="J285" s="978"/>
      <c r="K285" s="978"/>
      <c r="L285" s="978"/>
      <c r="M285" s="978"/>
      <c r="N285" s="979"/>
      <c r="O285" s="19"/>
      <c r="P285" s="245"/>
      <c r="Q285" s="245"/>
      <c r="R285" s="245"/>
      <c r="S285" s="245"/>
      <c r="T285" s="245"/>
      <c r="U285" s="245"/>
      <c r="V285" s="254"/>
      <c r="W285" s="360"/>
    </row>
    <row r="286" spans="2:23" ht="25.5" customHeight="1" thickBot="1" x14ac:dyDescent="0.25">
      <c r="B286" s="244"/>
      <c r="C286" s="318"/>
      <c r="D286" s="331"/>
      <c r="E286" s="331"/>
      <c r="F286" s="946"/>
      <c r="G286" s="947"/>
      <c r="H286" s="947"/>
      <c r="I286" s="947"/>
      <c r="J286" s="947"/>
      <c r="K286" s="947"/>
      <c r="L286" s="947"/>
      <c r="M286" s="947"/>
      <c r="N286" s="948"/>
      <c r="O286" s="19"/>
      <c r="P286" s="245"/>
      <c r="Q286" s="245"/>
      <c r="R286" s="245"/>
      <c r="S286" s="245"/>
      <c r="T286" s="245"/>
      <c r="U286" s="245"/>
      <c r="V286" s="254"/>
      <c r="W286" s="268" t="b">
        <f>W283</f>
        <v>0</v>
      </c>
    </row>
    <row r="287" spans="2:23" ht="5.0999999999999996" customHeight="1" x14ac:dyDescent="0.2">
      <c r="B287" s="244"/>
      <c r="C287" s="318"/>
      <c r="D287" s="322"/>
      <c r="E287" s="319"/>
      <c r="F287" s="319"/>
      <c r="G287" s="319"/>
      <c r="H287" s="319"/>
      <c r="I287" s="319"/>
      <c r="J287" s="319"/>
      <c r="K287" s="319"/>
      <c r="L287" s="319"/>
      <c r="M287" s="319"/>
      <c r="N287" s="320"/>
      <c r="O287" s="19"/>
      <c r="P287" s="245"/>
      <c r="Q287" s="245"/>
      <c r="R287" s="245"/>
      <c r="S287" s="245"/>
      <c r="T287" s="245"/>
      <c r="U287" s="245"/>
      <c r="V287" s="245"/>
      <c r="W287" s="363"/>
    </row>
    <row r="288" spans="2:23" ht="5.0999999999999996" customHeight="1" x14ac:dyDescent="0.2">
      <c r="B288" s="244"/>
      <c r="C288" s="315"/>
      <c r="D288" s="328"/>
      <c r="E288" s="316"/>
      <c r="F288" s="316"/>
      <c r="G288" s="316"/>
      <c r="H288" s="316"/>
      <c r="I288" s="316"/>
      <c r="J288" s="316"/>
      <c r="K288" s="316"/>
      <c r="L288" s="316"/>
      <c r="M288" s="316"/>
      <c r="N288" s="317"/>
      <c r="O288" s="19"/>
      <c r="P288" s="245"/>
      <c r="Q288" s="245"/>
      <c r="R288" s="245"/>
      <c r="S288" s="245"/>
      <c r="T288" s="245"/>
      <c r="U288" s="245"/>
      <c r="V288" s="245"/>
      <c r="W288" s="262"/>
    </row>
    <row r="289" spans="1:23" ht="12.75" customHeight="1" x14ac:dyDescent="0.2">
      <c r="B289" s="244"/>
      <c r="C289" s="318"/>
      <c r="D289" s="321" t="s">
        <v>30</v>
      </c>
      <c r="E289" s="1017" t="str">
        <f>Translations!$B$404</f>
        <v>Saražotais izmērāmais siltums</v>
      </c>
      <c r="F289" s="1017"/>
      <c r="G289" s="1017"/>
      <c r="H289" s="1017"/>
      <c r="I289" s="1017"/>
      <c r="J289" s="1017"/>
      <c r="K289" s="1017"/>
      <c r="L289" s="1017"/>
      <c r="M289" s="1017"/>
      <c r="N289" s="1018"/>
      <c r="O289" s="19"/>
      <c r="P289" s="245"/>
      <c r="Q289" s="245"/>
      <c r="R289" s="245"/>
      <c r="S289" s="254"/>
      <c r="T289" s="254"/>
      <c r="U289" s="245"/>
      <c r="V289" s="245"/>
      <c r="W289" s="262"/>
    </row>
    <row r="290" spans="1:23" ht="5.0999999999999996" customHeight="1" x14ac:dyDescent="0.2">
      <c r="B290" s="244"/>
      <c r="C290" s="318"/>
      <c r="D290" s="319"/>
      <c r="E290" s="1019"/>
      <c r="F290" s="1020"/>
      <c r="G290" s="1020"/>
      <c r="H290" s="1020"/>
      <c r="I290" s="1020"/>
      <c r="J290" s="1020"/>
      <c r="K290" s="1020"/>
      <c r="L290" s="1020"/>
      <c r="M290" s="1020"/>
      <c r="N290" s="1021"/>
      <c r="O290" s="19"/>
      <c r="P290" s="245"/>
      <c r="Q290" s="245"/>
      <c r="R290" s="245"/>
      <c r="S290" s="245"/>
      <c r="T290" s="245"/>
      <c r="U290" s="245"/>
      <c r="V290" s="245"/>
      <c r="W290" s="262"/>
    </row>
    <row r="291" spans="1:23" ht="12.75" customHeight="1" x14ac:dyDescent="0.2">
      <c r="B291" s="244"/>
      <c r="C291" s="318"/>
      <c r="D291" s="322" t="s">
        <v>32</v>
      </c>
      <c r="E291" s="980" t="str">
        <f>Translations!$B$249</f>
        <v>Informācija par izmantoto metodiku</v>
      </c>
      <c r="F291" s="980"/>
      <c r="G291" s="980"/>
      <c r="H291" s="980"/>
      <c r="I291" s="980"/>
      <c r="J291" s="980"/>
      <c r="K291" s="980"/>
      <c r="L291" s="980"/>
      <c r="M291" s="980"/>
      <c r="N291" s="981"/>
      <c r="O291" s="19"/>
      <c r="P291" s="245"/>
      <c r="Q291" s="245"/>
      <c r="R291" s="245"/>
      <c r="S291" s="245"/>
      <c r="T291" s="245"/>
      <c r="U291" s="245"/>
      <c r="V291" s="245"/>
      <c r="W291" s="262"/>
    </row>
    <row r="292" spans="1:23" ht="25.5" customHeight="1" x14ac:dyDescent="0.2">
      <c r="B292" s="244"/>
      <c r="C292" s="318"/>
      <c r="D292" s="319"/>
      <c r="E292" s="319"/>
      <c r="F292" s="319"/>
      <c r="G292" s="319"/>
      <c r="H292" s="319"/>
      <c r="I292" s="982" t="str">
        <f>Translations!$B$254</f>
        <v>Datu avots</v>
      </c>
      <c r="J292" s="982"/>
      <c r="K292" s="982" t="str">
        <f>Translations!$B$255</f>
        <v>Cits datu avots (attiecīgā gadījumā)</v>
      </c>
      <c r="L292" s="982"/>
      <c r="M292" s="982" t="str">
        <f>Translations!$B$255</f>
        <v>Cits datu avots (attiecīgā gadījumā)</v>
      </c>
      <c r="N292" s="982"/>
      <c r="O292" s="19"/>
      <c r="P292" s="245"/>
      <c r="Q292" s="245"/>
      <c r="R292" s="245"/>
      <c r="S292" s="245"/>
      <c r="T292" s="245"/>
      <c r="U292" s="245"/>
      <c r="V292" s="245"/>
      <c r="W292" s="262"/>
    </row>
    <row r="293" spans="1:23" ht="12.75" customHeight="1" x14ac:dyDescent="0.2">
      <c r="B293" s="244"/>
      <c r="C293" s="318"/>
      <c r="D293" s="322"/>
      <c r="E293" s="324" t="s">
        <v>302</v>
      </c>
      <c r="F293" s="984" t="str">
        <f>Translations!$B$407</f>
        <v>Saražotais siltums</v>
      </c>
      <c r="G293" s="984"/>
      <c r="H293" s="985"/>
      <c r="I293" s="926"/>
      <c r="J293" s="927"/>
      <c r="K293" s="928"/>
      <c r="L293" s="929"/>
      <c r="M293" s="928"/>
      <c r="N293" s="945"/>
      <c r="O293" s="19"/>
      <c r="P293" s="245"/>
      <c r="Q293" s="245"/>
      <c r="R293" s="245"/>
      <c r="S293" s="245"/>
      <c r="T293" s="245"/>
      <c r="U293" s="245"/>
      <c r="V293" s="245"/>
      <c r="W293" s="262"/>
    </row>
    <row r="294" spans="1:23" ht="12.75" customHeight="1" x14ac:dyDescent="0.2">
      <c r="B294" s="244"/>
      <c r="C294" s="318"/>
      <c r="D294" s="322"/>
      <c r="E294" s="324" t="s">
        <v>303</v>
      </c>
      <c r="F294" s="984" t="str">
        <f>Translations!$B$838</f>
        <v>No elektroenerģijas saražotais siltums</v>
      </c>
      <c r="G294" s="984"/>
      <c r="H294" s="985"/>
      <c r="I294" s="926"/>
      <c r="J294" s="927"/>
      <c r="K294" s="928"/>
      <c r="L294" s="929"/>
      <c r="M294" s="928"/>
      <c r="N294" s="945"/>
      <c r="O294" s="19"/>
      <c r="P294" s="245"/>
      <c r="Q294" s="245"/>
      <c r="R294" s="245"/>
      <c r="S294" s="245"/>
      <c r="T294" s="245"/>
      <c r="U294" s="245"/>
      <c r="V294" s="245"/>
      <c r="W294" s="262"/>
    </row>
    <row r="295" spans="1:23" ht="5.0999999999999996" customHeight="1" x14ac:dyDescent="0.2">
      <c r="C295" s="318"/>
      <c r="D295" s="322"/>
      <c r="E295" s="319"/>
      <c r="F295" s="319"/>
      <c r="G295" s="319"/>
      <c r="H295" s="319"/>
      <c r="I295" s="319"/>
      <c r="J295" s="319"/>
      <c r="K295" s="319"/>
      <c r="L295" s="319"/>
      <c r="M295" s="319"/>
      <c r="N295" s="320"/>
      <c r="O295" s="19"/>
      <c r="P295" s="245"/>
      <c r="Q295" s="245"/>
      <c r="R295" s="245"/>
      <c r="S295" s="245"/>
      <c r="T295" s="245"/>
      <c r="U295" s="245"/>
      <c r="V295" s="245"/>
      <c r="W295" s="262"/>
    </row>
    <row r="296" spans="1:23" ht="12.75" customHeight="1" x14ac:dyDescent="0.2">
      <c r="C296" s="318"/>
      <c r="D296" s="322"/>
      <c r="E296" s="324" t="s">
        <v>304</v>
      </c>
      <c r="F296" s="978" t="str">
        <f>Translations!$B$257</f>
        <v>Izmantotās metodikas apraksts</v>
      </c>
      <c r="G296" s="978"/>
      <c r="H296" s="978"/>
      <c r="I296" s="978"/>
      <c r="J296" s="978"/>
      <c r="K296" s="978"/>
      <c r="L296" s="978"/>
      <c r="M296" s="978"/>
      <c r="N296" s="979"/>
      <c r="O296" s="19"/>
      <c r="P296" s="245"/>
      <c r="Q296" s="245"/>
      <c r="R296" s="245"/>
      <c r="S296" s="245"/>
      <c r="T296" s="245"/>
      <c r="U296" s="245"/>
      <c r="V296" s="245"/>
      <c r="W296" s="262"/>
    </row>
    <row r="297" spans="1:23" ht="5.0999999999999996" customHeight="1" x14ac:dyDescent="0.2">
      <c r="C297" s="318"/>
      <c r="D297" s="319"/>
      <c r="E297" s="323"/>
      <c r="F297" s="213"/>
      <c r="G297" s="553"/>
      <c r="H297" s="553"/>
      <c r="I297" s="553"/>
      <c r="J297" s="553"/>
      <c r="K297" s="553"/>
      <c r="L297" s="553"/>
      <c r="M297" s="553"/>
      <c r="N297" s="554"/>
      <c r="O297" s="19"/>
      <c r="P297" s="245"/>
      <c r="Q297" s="245"/>
      <c r="R297" s="245"/>
      <c r="S297" s="245"/>
      <c r="T297" s="245"/>
      <c r="U297" s="245"/>
      <c r="V297" s="245"/>
      <c r="W297" s="262"/>
    </row>
    <row r="298" spans="1:23" ht="12.75" customHeight="1" x14ac:dyDescent="0.2">
      <c r="C298" s="318"/>
      <c r="D298" s="322"/>
      <c r="E298" s="324"/>
      <c r="F298" s="987" t="str">
        <f>IF(M211=EUConst_Relevant,HYPERLINK("#" &amp; Q298,EUConst_MsgDescription),"")</f>
        <v/>
      </c>
      <c r="G298" s="961"/>
      <c r="H298" s="961"/>
      <c r="I298" s="961"/>
      <c r="J298" s="961"/>
      <c r="K298" s="961"/>
      <c r="L298" s="961"/>
      <c r="M298" s="961"/>
      <c r="N298" s="962"/>
      <c r="O298" s="19"/>
      <c r="P298" s="22" t="s">
        <v>172</v>
      </c>
      <c r="Q298" s="371" t="str">
        <f>"#"&amp;ADDRESS(ROW($C$11),COLUMN($C$11))</f>
        <v>#$C$11</v>
      </c>
      <c r="R298" s="245"/>
      <c r="S298" s="245"/>
      <c r="T298" s="245"/>
      <c r="U298" s="245"/>
      <c r="V298" s="245"/>
      <c r="W298" s="262"/>
    </row>
    <row r="299" spans="1:23" ht="5.0999999999999996" customHeight="1" x14ac:dyDescent="0.2">
      <c r="C299" s="318"/>
      <c r="D299" s="322"/>
      <c r="E299" s="325"/>
      <c r="F299" s="988"/>
      <c r="G299" s="988"/>
      <c r="H299" s="988"/>
      <c r="I299" s="988"/>
      <c r="J299" s="988"/>
      <c r="K299" s="988"/>
      <c r="L299" s="988"/>
      <c r="M299" s="988"/>
      <c r="N299" s="989"/>
      <c r="O299" s="19"/>
      <c r="P299" s="245"/>
      <c r="Q299" s="245"/>
      <c r="R299" s="245"/>
      <c r="S299" s="245"/>
      <c r="T299" s="245"/>
      <c r="U299" s="245"/>
      <c r="V299" s="245"/>
      <c r="W299" s="262"/>
    </row>
    <row r="300" spans="1:23" s="249" customFormat="1" ht="50.1" customHeight="1" x14ac:dyDescent="0.2">
      <c r="A300" s="245"/>
      <c r="B300" s="12"/>
      <c r="C300" s="318"/>
      <c r="D300" s="325"/>
      <c r="E300" s="325"/>
      <c r="F300" s="946"/>
      <c r="G300" s="947"/>
      <c r="H300" s="947"/>
      <c r="I300" s="947"/>
      <c r="J300" s="947"/>
      <c r="K300" s="947"/>
      <c r="L300" s="947"/>
      <c r="M300" s="947"/>
      <c r="N300" s="948"/>
      <c r="O300" s="19"/>
      <c r="P300" s="254"/>
      <c r="Q300" s="254"/>
      <c r="R300" s="254"/>
      <c r="S300" s="245"/>
      <c r="T300" s="245"/>
      <c r="U300" s="254"/>
      <c r="V300" s="245"/>
      <c r="W300" s="262"/>
    </row>
    <row r="301" spans="1:23" ht="5.0999999999999996" customHeight="1" x14ac:dyDescent="0.2">
      <c r="C301" s="318"/>
      <c r="D301" s="322"/>
      <c r="E301" s="319"/>
      <c r="F301" s="319"/>
      <c r="G301" s="319"/>
      <c r="H301" s="319"/>
      <c r="I301" s="319"/>
      <c r="J301" s="319"/>
      <c r="K301" s="319"/>
      <c r="L301" s="319"/>
      <c r="M301" s="319"/>
      <c r="N301" s="320"/>
      <c r="O301" s="19"/>
      <c r="P301" s="245"/>
      <c r="Q301" s="245"/>
      <c r="R301" s="245"/>
      <c r="S301" s="245"/>
      <c r="T301" s="245"/>
      <c r="U301" s="245"/>
      <c r="V301" s="245"/>
      <c r="W301" s="262"/>
    </row>
    <row r="302" spans="1:23" ht="12.75" customHeight="1" x14ac:dyDescent="0.2">
      <c r="C302" s="318"/>
      <c r="D302" s="322"/>
      <c r="E302" s="324"/>
      <c r="F302" s="990" t="str">
        <f>Translations!$B$210</f>
        <v>Atsauce uz ārējām datnēm (attiecīgā gadījumā)</v>
      </c>
      <c r="G302" s="990"/>
      <c r="H302" s="990"/>
      <c r="I302" s="990"/>
      <c r="J302" s="990"/>
      <c r="K302" s="900"/>
      <c r="L302" s="900"/>
      <c r="M302" s="900"/>
      <c r="N302" s="900"/>
      <c r="O302" s="19"/>
      <c r="P302" s="245"/>
      <c r="Q302" s="245"/>
      <c r="R302" s="245"/>
      <c r="S302" s="245"/>
      <c r="T302" s="245"/>
      <c r="U302" s="245"/>
      <c r="V302" s="245"/>
      <c r="W302" s="262" t="s">
        <v>165</v>
      </c>
    </row>
    <row r="303" spans="1:23" ht="5.0999999999999996" customHeight="1" thickBot="1" x14ac:dyDescent="0.25">
      <c r="C303" s="318"/>
      <c r="D303" s="322"/>
      <c r="E303" s="319"/>
      <c r="F303" s="319"/>
      <c r="G303" s="319"/>
      <c r="H303" s="319"/>
      <c r="I303" s="319"/>
      <c r="J303" s="319"/>
      <c r="K303" s="319"/>
      <c r="L303" s="319"/>
      <c r="M303" s="319"/>
      <c r="N303" s="320"/>
      <c r="O303" s="19"/>
      <c r="P303" s="245"/>
      <c r="Q303" s="245"/>
      <c r="R303" s="245"/>
      <c r="S303" s="245"/>
      <c r="T303" s="245"/>
      <c r="U303" s="245"/>
      <c r="V303" s="245"/>
      <c r="W303" s="262"/>
    </row>
    <row r="304" spans="1:23" ht="12.75" customHeight="1" x14ac:dyDescent="0.2">
      <c r="C304" s="318"/>
      <c r="D304" s="322" t="s">
        <v>33</v>
      </c>
      <c r="E304" s="1006" t="str">
        <f>Translations!$B$258</f>
        <v>Vai ir ievērota hierarhiskā kārtība?</v>
      </c>
      <c r="F304" s="1006"/>
      <c r="G304" s="1006"/>
      <c r="H304" s="1007"/>
      <c r="I304" s="260"/>
      <c r="J304" s="330" t="str">
        <f>Translations!$B$259</f>
        <v xml:space="preserve"> Ja nav, kāpēc nav?</v>
      </c>
      <c r="K304" s="926"/>
      <c r="L304" s="927"/>
      <c r="M304" s="927"/>
      <c r="N304" s="941"/>
      <c r="O304" s="19"/>
      <c r="P304" s="245"/>
      <c r="Q304" s="245"/>
      <c r="R304" s="245"/>
      <c r="S304" s="245"/>
      <c r="T304" s="245"/>
      <c r="U304" s="245"/>
      <c r="V304" s="245"/>
      <c r="W304" s="364" t="b">
        <f>AND(I304&lt;&gt;"",I304=TRUE)</f>
        <v>0</v>
      </c>
    </row>
    <row r="305" spans="3:23" ht="5.0999999999999996" customHeight="1" x14ac:dyDescent="0.2">
      <c r="C305" s="318"/>
      <c r="D305" s="319"/>
      <c r="E305" s="549"/>
      <c r="F305" s="549"/>
      <c r="G305" s="549"/>
      <c r="H305" s="549"/>
      <c r="I305" s="549"/>
      <c r="J305" s="549"/>
      <c r="K305" s="549"/>
      <c r="L305" s="549"/>
      <c r="M305" s="549"/>
      <c r="N305" s="550"/>
      <c r="O305" s="19"/>
      <c r="P305" s="245"/>
      <c r="Q305" s="245"/>
      <c r="R305" s="245"/>
      <c r="S305" s="245"/>
      <c r="T305" s="245"/>
      <c r="U305" s="245"/>
      <c r="V305" s="245"/>
      <c r="W305" s="360"/>
    </row>
    <row r="306" spans="3:23" ht="12.75" customHeight="1" x14ac:dyDescent="0.2">
      <c r="C306" s="318"/>
      <c r="D306" s="331"/>
      <c r="E306" s="331"/>
      <c r="F306" s="978" t="str">
        <f>Translations!$B$264</f>
        <v>Sīkākas ziņas par jebkādām atkāpēm no hierarhijas</v>
      </c>
      <c r="G306" s="978"/>
      <c r="H306" s="978"/>
      <c r="I306" s="978"/>
      <c r="J306" s="978"/>
      <c r="K306" s="978"/>
      <c r="L306" s="978"/>
      <c r="M306" s="978"/>
      <c r="N306" s="979"/>
      <c r="O306" s="19"/>
      <c r="P306" s="245"/>
      <c r="Q306" s="245"/>
      <c r="R306" s="245"/>
      <c r="S306" s="245"/>
      <c r="T306" s="245"/>
      <c r="U306" s="245"/>
      <c r="V306" s="245"/>
      <c r="W306" s="360"/>
    </row>
    <row r="307" spans="3:23" ht="25.5" customHeight="1" thickBot="1" x14ac:dyDescent="0.25">
      <c r="C307" s="318"/>
      <c r="D307" s="331"/>
      <c r="E307" s="331"/>
      <c r="F307" s="946"/>
      <c r="G307" s="947"/>
      <c r="H307" s="947"/>
      <c r="I307" s="947"/>
      <c r="J307" s="947"/>
      <c r="K307" s="947"/>
      <c r="L307" s="947"/>
      <c r="M307" s="947"/>
      <c r="N307" s="948"/>
      <c r="O307" s="19"/>
      <c r="P307" s="245"/>
      <c r="Q307" s="245"/>
      <c r="R307" s="245"/>
      <c r="S307" s="245"/>
      <c r="T307" s="245"/>
      <c r="U307" s="245"/>
      <c r="V307" s="245"/>
      <c r="W307" s="369" t="b">
        <f>W304</f>
        <v>0</v>
      </c>
    </row>
    <row r="308" spans="3:23" ht="5.0999999999999996" customHeight="1" x14ac:dyDescent="0.2">
      <c r="C308" s="318"/>
      <c r="D308" s="322"/>
      <c r="E308" s="319"/>
      <c r="F308" s="319"/>
      <c r="G308" s="319"/>
      <c r="H308" s="319"/>
      <c r="I308" s="319"/>
      <c r="J308" s="319"/>
      <c r="K308" s="319"/>
      <c r="L308" s="319"/>
      <c r="M308" s="319"/>
      <c r="N308" s="320"/>
      <c r="O308" s="19"/>
      <c r="P308" s="245"/>
      <c r="Q308" s="245"/>
      <c r="R308" s="245"/>
      <c r="S308" s="245"/>
      <c r="T308" s="245"/>
      <c r="U308" s="245"/>
      <c r="V308" s="245"/>
      <c r="W308" s="262"/>
    </row>
    <row r="309" spans="3:23" ht="5.0999999999999996" customHeight="1" x14ac:dyDescent="0.2">
      <c r="C309" s="315"/>
      <c r="D309" s="328"/>
      <c r="E309" s="316"/>
      <c r="F309" s="316"/>
      <c r="G309" s="316"/>
      <c r="H309" s="316"/>
      <c r="I309" s="316"/>
      <c r="J309" s="316"/>
      <c r="K309" s="316"/>
      <c r="L309" s="316"/>
      <c r="M309" s="316"/>
      <c r="N309" s="317"/>
      <c r="O309" s="19"/>
      <c r="P309" s="245"/>
      <c r="Q309" s="245"/>
      <c r="R309" s="245"/>
      <c r="S309" s="245"/>
      <c r="T309" s="245"/>
      <c r="U309" s="245"/>
      <c r="V309" s="245"/>
      <c r="W309" s="262"/>
    </row>
    <row r="310" spans="3:23" ht="12.75" customHeight="1" x14ac:dyDescent="0.2">
      <c r="C310" s="318"/>
      <c r="D310" s="321" t="s">
        <v>31</v>
      </c>
      <c r="E310" s="1017" t="str">
        <f>Translations!$B$359</f>
        <v>Importētais izmērāmais siltums</v>
      </c>
      <c r="F310" s="1017"/>
      <c r="G310" s="1017"/>
      <c r="H310" s="1017"/>
      <c r="I310" s="1017"/>
      <c r="J310" s="1017"/>
      <c r="K310" s="1017"/>
      <c r="L310" s="1017"/>
      <c r="M310" s="1017"/>
      <c r="N310" s="1018"/>
      <c r="O310" s="19"/>
      <c r="P310" s="245"/>
      <c r="Q310" s="245"/>
      <c r="R310" s="245"/>
      <c r="S310" s="254"/>
      <c r="T310" s="254"/>
      <c r="U310" s="245"/>
      <c r="V310" s="245"/>
      <c r="W310" s="262"/>
    </row>
    <row r="311" spans="3:23" ht="5.0999999999999996" customHeight="1" x14ac:dyDescent="0.2">
      <c r="C311" s="318"/>
      <c r="D311" s="319"/>
      <c r="E311" s="1019"/>
      <c r="F311" s="1020"/>
      <c r="G311" s="1020"/>
      <c r="H311" s="1020"/>
      <c r="I311" s="1020"/>
      <c r="J311" s="1020"/>
      <c r="K311" s="1020"/>
      <c r="L311" s="1020"/>
      <c r="M311" s="1020"/>
      <c r="N311" s="1021"/>
      <c r="O311" s="19"/>
      <c r="P311" s="245"/>
      <c r="Q311" s="245"/>
      <c r="R311" s="245"/>
      <c r="S311" s="245"/>
      <c r="T311" s="245"/>
      <c r="U311" s="245"/>
      <c r="V311" s="245"/>
      <c r="W311" s="262"/>
    </row>
    <row r="312" spans="3:23" ht="12.75" customHeight="1" x14ac:dyDescent="0.2">
      <c r="C312" s="318"/>
      <c r="D312" s="322" t="s">
        <v>32</v>
      </c>
      <c r="E312" s="980" t="str">
        <f>Translations!$B$409</f>
        <v>Vai šai apakšiekārtai ir relevantas citas izmērāma siltuma plūsmas?</v>
      </c>
      <c r="F312" s="980"/>
      <c r="G312" s="980"/>
      <c r="H312" s="980"/>
      <c r="I312" s="980"/>
      <c r="J312" s="980"/>
      <c r="K312" s="980"/>
      <c r="L312" s="980"/>
      <c r="M312" s="986"/>
      <c r="N312" s="986"/>
      <c r="O312" s="19"/>
      <c r="P312" s="245"/>
      <c r="Q312" s="245"/>
      <c r="R312" s="245"/>
      <c r="S312" s="245"/>
      <c r="T312" s="245"/>
      <c r="U312" s="245"/>
      <c r="V312" s="245"/>
      <c r="W312" s="262"/>
    </row>
    <row r="313" spans="3:23" ht="12.75" customHeight="1" x14ac:dyDescent="0.2">
      <c r="C313" s="318"/>
      <c r="D313" s="322"/>
      <c r="E313" s="319"/>
      <c r="F313" s="319"/>
      <c r="G313" s="319"/>
      <c r="H313" s="319"/>
      <c r="I313" s="319"/>
      <c r="J313" s="921" t="str">
        <f>IF(M211=EUConst_NotRelevant,"",IF(AND(M312&lt;&gt;"",M312=FALSE),HYPERLINK("#" &amp; Q313,EUconst_MsgGoOn),""))</f>
        <v/>
      </c>
      <c r="K313" s="922"/>
      <c r="L313" s="922"/>
      <c r="M313" s="922"/>
      <c r="N313" s="923"/>
      <c r="O313" s="19"/>
      <c r="P313" s="22" t="s">
        <v>172</v>
      </c>
      <c r="Q313" s="371" t="str">
        <f>Q212</f>
        <v>#JUMP_G3</v>
      </c>
      <c r="R313" s="245"/>
      <c r="S313" s="245"/>
      <c r="T313" s="245"/>
      <c r="U313" s="245"/>
      <c r="V313" s="245"/>
      <c r="W313" s="262"/>
    </row>
    <row r="314" spans="3:23" ht="5.0999999999999996" customHeight="1" x14ac:dyDescent="0.2">
      <c r="C314" s="318"/>
      <c r="D314" s="322"/>
      <c r="E314" s="322"/>
      <c r="F314" s="322"/>
      <c r="G314" s="322"/>
      <c r="H314" s="322"/>
      <c r="I314" s="322"/>
      <c r="J314" s="322"/>
      <c r="K314" s="322"/>
      <c r="L314" s="322"/>
      <c r="M314" s="322"/>
      <c r="N314" s="329"/>
      <c r="O314" s="19"/>
      <c r="P314" s="22"/>
      <c r="Q314" s="245"/>
      <c r="R314" s="245"/>
      <c r="S314" s="245"/>
      <c r="T314" s="245"/>
      <c r="U314" s="245"/>
      <c r="V314" s="245"/>
      <c r="W314" s="262"/>
    </row>
    <row r="315" spans="3:23" ht="12.75" customHeight="1" x14ac:dyDescent="0.2">
      <c r="C315" s="318"/>
      <c r="D315" s="322" t="s">
        <v>33</v>
      </c>
      <c r="E315" s="980" t="str">
        <f>Translations!$B$249</f>
        <v>Informācija par izmantoto metodiku</v>
      </c>
      <c r="F315" s="980"/>
      <c r="G315" s="980"/>
      <c r="H315" s="980"/>
      <c r="I315" s="980"/>
      <c r="J315" s="980"/>
      <c r="K315" s="980"/>
      <c r="L315" s="980"/>
      <c r="M315" s="980"/>
      <c r="N315" s="981"/>
      <c r="O315" s="19"/>
      <c r="P315" s="245"/>
      <c r="Q315" s="245"/>
      <c r="R315" s="245"/>
      <c r="S315" s="245"/>
      <c r="T315" s="245"/>
      <c r="U315" s="245"/>
      <c r="V315" s="245"/>
      <c r="W315" s="262"/>
    </row>
    <row r="316" spans="3:23" ht="25.5" customHeight="1" thickBot="1" x14ac:dyDescent="0.25">
      <c r="C316" s="318"/>
      <c r="D316" s="319"/>
      <c r="E316" s="319"/>
      <c r="F316" s="319"/>
      <c r="G316" s="319"/>
      <c r="H316" s="357" t="str">
        <f>Translations!$B$401</f>
        <v>Relevants(-a)?</v>
      </c>
      <c r="I316" s="982" t="str">
        <f>Translations!$B$254</f>
        <v>Datu avots</v>
      </c>
      <c r="J316" s="982"/>
      <c r="K316" s="982" t="str">
        <f>Translations!$B$255</f>
        <v>Cits datu avots (attiecīgā gadījumā)</v>
      </c>
      <c r="L316" s="982"/>
      <c r="M316" s="982" t="str">
        <f>Translations!$B$255</f>
        <v>Cits datu avots (attiecīgā gadījumā)</v>
      </c>
      <c r="N316" s="982"/>
      <c r="O316" s="19"/>
      <c r="P316" s="245"/>
      <c r="Q316" s="245"/>
      <c r="R316" s="245"/>
      <c r="S316" s="245"/>
      <c r="T316" s="245"/>
      <c r="U316" s="245"/>
      <c r="V316" s="245"/>
      <c r="W316" s="262" t="s">
        <v>165</v>
      </c>
    </row>
    <row r="317" spans="3:23" ht="12.75" customHeight="1" thickBot="1" x14ac:dyDescent="0.25">
      <c r="C317" s="318"/>
      <c r="D317" s="322"/>
      <c r="E317" s="324" t="s">
        <v>302</v>
      </c>
      <c r="F317" s="967" t="str">
        <f>Translations!$B$416</f>
        <v>Importēts (citi avoti)</v>
      </c>
      <c r="G317" s="968"/>
      <c r="H317" s="986"/>
      <c r="I317" s="958"/>
      <c r="J317" s="959"/>
      <c r="K317" s="953"/>
      <c r="L317" s="957"/>
      <c r="M317" s="953"/>
      <c r="N317" s="954"/>
      <c r="O317" s="19"/>
      <c r="P317" s="245"/>
      <c r="Q317" s="245"/>
      <c r="R317" s="245"/>
      <c r="S317" s="245"/>
      <c r="T317" s="245"/>
      <c r="U317" s="245"/>
      <c r="V317" s="370" t="b">
        <f>OR(AND(M312&lt;&gt;"",M312=FALSE))</f>
        <v>0</v>
      </c>
      <c r="W317" s="364" t="b">
        <f>OR(AND(M312&lt;&gt;"",M312=FALSE),AND(H317&lt;&gt;"",H317=FALSE))</f>
        <v>0</v>
      </c>
    </row>
    <row r="318" spans="3:23" ht="12.75" customHeight="1" thickBot="1" x14ac:dyDescent="0.25">
      <c r="C318" s="318"/>
      <c r="D318" s="322"/>
      <c r="E318" s="324" t="s">
        <v>303</v>
      </c>
      <c r="F318" s="976" t="str">
        <f>Translations!$B$417</f>
        <v>Neto izmērāmās plūsmas</v>
      </c>
      <c r="G318" s="977"/>
      <c r="H318" s="986"/>
      <c r="I318" s="934"/>
      <c r="J318" s="935"/>
      <c r="K318" s="936"/>
      <c r="L318" s="937"/>
      <c r="M318" s="936"/>
      <c r="N318" s="938"/>
      <c r="O318" s="19"/>
      <c r="P318" s="245"/>
      <c r="Q318" s="245"/>
      <c r="R318" s="245"/>
      <c r="S318" s="245"/>
      <c r="T318" s="245"/>
      <c r="U318" s="245"/>
      <c r="V318" s="245"/>
      <c r="W318" s="365" t="b">
        <f>W317</f>
        <v>0</v>
      </c>
    </row>
    <row r="319" spans="3:23" ht="12.75" customHeight="1" thickBot="1" x14ac:dyDescent="0.25">
      <c r="C319" s="318"/>
      <c r="D319" s="322"/>
      <c r="E319" s="324" t="s">
        <v>304</v>
      </c>
      <c r="F319" s="967" t="str">
        <f>Translations!$B$418</f>
        <v>Importēts (no produkta LA)</v>
      </c>
      <c r="G319" s="968"/>
      <c r="H319" s="986"/>
      <c r="I319" s="958"/>
      <c r="J319" s="959"/>
      <c r="K319" s="953"/>
      <c r="L319" s="957"/>
      <c r="M319" s="953"/>
      <c r="N319" s="954"/>
      <c r="O319" s="19"/>
      <c r="P319" s="245"/>
      <c r="Q319" s="245"/>
      <c r="R319" s="245"/>
      <c r="S319" s="245"/>
      <c r="T319" s="245"/>
      <c r="U319" s="245"/>
      <c r="V319" s="358" t="b">
        <f>V317</f>
        <v>0</v>
      </c>
      <c r="W319" s="364" t="b">
        <f>OR(AND(M312&lt;&gt;"",M312=FALSE),AND(H319&lt;&gt;"",H319=FALSE))</f>
        <v>0</v>
      </c>
    </row>
    <row r="320" spans="3:23" ht="12.75" customHeight="1" thickBot="1" x14ac:dyDescent="0.25">
      <c r="C320" s="318"/>
      <c r="D320" s="322"/>
      <c r="E320" s="324" t="s">
        <v>305</v>
      </c>
      <c r="F320" s="976" t="str">
        <f>Translations!$B$417</f>
        <v>Neto izmērāmās plūsmas</v>
      </c>
      <c r="G320" s="977"/>
      <c r="H320" s="986"/>
      <c r="I320" s="934"/>
      <c r="J320" s="935"/>
      <c r="K320" s="936"/>
      <c r="L320" s="937"/>
      <c r="M320" s="936"/>
      <c r="N320" s="938"/>
      <c r="O320" s="19"/>
      <c r="P320" s="245"/>
      <c r="Q320" s="245"/>
      <c r="R320" s="245"/>
      <c r="S320" s="245"/>
      <c r="T320" s="245"/>
      <c r="U320" s="245"/>
      <c r="V320" s="245"/>
      <c r="W320" s="365" t="b">
        <f>W319</f>
        <v>0</v>
      </c>
    </row>
    <row r="321" spans="1:23" ht="12.75" customHeight="1" thickBot="1" x14ac:dyDescent="0.25">
      <c r="C321" s="318"/>
      <c r="D321" s="322"/>
      <c r="E321" s="324" t="s">
        <v>306</v>
      </c>
      <c r="F321" s="967" t="str">
        <f>Translations!$B$419</f>
        <v>Importēts (no pulpas)</v>
      </c>
      <c r="G321" s="968"/>
      <c r="H321" s="986"/>
      <c r="I321" s="958"/>
      <c r="J321" s="959"/>
      <c r="K321" s="953"/>
      <c r="L321" s="957"/>
      <c r="M321" s="953"/>
      <c r="N321" s="954"/>
      <c r="O321" s="19"/>
      <c r="P321" s="245"/>
      <c r="Q321" s="245"/>
      <c r="R321" s="245"/>
      <c r="S321" s="245"/>
      <c r="T321" s="245"/>
      <c r="U321" s="245"/>
      <c r="V321" s="358" t="b">
        <f>V319</f>
        <v>0</v>
      </c>
      <c r="W321" s="364" t="b">
        <f>OR(AND(M312&lt;&gt;"",M312=FALSE),AND(H321&lt;&gt;"",H321=FALSE))</f>
        <v>0</v>
      </c>
    </row>
    <row r="322" spans="1:23" ht="12.75" customHeight="1" thickBot="1" x14ac:dyDescent="0.25">
      <c r="C322" s="318"/>
      <c r="D322" s="322"/>
      <c r="E322" s="324" t="s">
        <v>307</v>
      </c>
      <c r="F322" s="976" t="str">
        <f>Translations!$B$417</f>
        <v>Neto izmērāmās plūsmas</v>
      </c>
      <c r="G322" s="977"/>
      <c r="H322" s="986"/>
      <c r="I322" s="934"/>
      <c r="J322" s="935"/>
      <c r="K322" s="936"/>
      <c r="L322" s="937"/>
      <c r="M322" s="936"/>
      <c r="N322" s="938"/>
      <c r="O322" s="19"/>
      <c r="P322" s="245"/>
      <c r="Q322" s="245"/>
      <c r="R322" s="245"/>
      <c r="S322" s="245"/>
      <c r="T322" s="245"/>
      <c r="U322" s="245"/>
      <c r="V322" s="245"/>
      <c r="W322" s="365" t="b">
        <f>W321</f>
        <v>0</v>
      </c>
    </row>
    <row r="323" spans="1:23" ht="12.75" customHeight="1" thickBot="1" x14ac:dyDescent="0.25">
      <c r="C323" s="318"/>
      <c r="D323" s="322"/>
      <c r="E323" s="324" t="s">
        <v>308</v>
      </c>
      <c r="F323" s="967" t="str">
        <f>Translations!$B$420</f>
        <v>Importēts (no kurināmā LA)</v>
      </c>
      <c r="G323" s="968"/>
      <c r="H323" s="986"/>
      <c r="I323" s="958"/>
      <c r="J323" s="959"/>
      <c r="K323" s="953"/>
      <c r="L323" s="957"/>
      <c r="M323" s="953"/>
      <c r="N323" s="954"/>
      <c r="O323" s="19"/>
      <c r="P323" s="245"/>
      <c r="Q323" s="245"/>
      <c r="R323" s="245"/>
      <c r="S323" s="245"/>
      <c r="T323" s="245"/>
      <c r="U323" s="245"/>
      <c r="V323" s="358" t="b">
        <f>V321</f>
        <v>0</v>
      </c>
      <c r="W323" s="364" t="b">
        <f>OR(AND(M312&lt;&gt;"",M312=FALSE),AND(H323&lt;&gt;"",H323=FALSE))</f>
        <v>0</v>
      </c>
    </row>
    <row r="324" spans="1:23" ht="12.75" customHeight="1" thickBot="1" x14ac:dyDescent="0.25">
      <c r="C324" s="318"/>
      <c r="D324" s="322"/>
      <c r="E324" s="324" t="s">
        <v>309</v>
      </c>
      <c r="F324" s="976" t="str">
        <f>Translations!$B$417</f>
        <v>Neto izmērāmās plūsmas</v>
      </c>
      <c r="G324" s="977"/>
      <c r="H324" s="986"/>
      <c r="I324" s="934"/>
      <c r="J324" s="935"/>
      <c r="K324" s="936"/>
      <c r="L324" s="937"/>
      <c r="M324" s="936"/>
      <c r="N324" s="938"/>
      <c r="O324" s="19"/>
      <c r="P324" s="245"/>
      <c r="Q324" s="245"/>
      <c r="R324" s="245"/>
      <c r="S324" s="245"/>
      <c r="T324" s="245"/>
      <c r="U324" s="245"/>
      <c r="V324" s="245"/>
      <c r="W324" s="365" t="b">
        <f>W323</f>
        <v>0</v>
      </c>
    </row>
    <row r="325" spans="1:23" ht="12.75" customHeight="1" thickBot="1" x14ac:dyDescent="0.25">
      <c r="C325" s="318"/>
      <c r="D325" s="322"/>
      <c r="E325" s="324" t="s">
        <v>310</v>
      </c>
      <c r="F325" s="967" t="str">
        <f>Translations!$B$421</f>
        <v>Importēts (no atlikumgāzēm)</v>
      </c>
      <c r="G325" s="968"/>
      <c r="H325" s="986"/>
      <c r="I325" s="958"/>
      <c r="J325" s="959"/>
      <c r="K325" s="953"/>
      <c r="L325" s="957"/>
      <c r="M325" s="953"/>
      <c r="N325" s="954"/>
      <c r="O325" s="19"/>
      <c r="P325" s="245"/>
      <c r="Q325" s="245"/>
      <c r="R325" s="245"/>
      <c r="S325" s="245"/>
      <c r="T325" s="245"/>
      <c r="U325" s="245"/>
      <c r="V325" s="358" t="b">
        <f>V323</f>
        <v>0</v>
      </c>
      <c r="W325" s="364" t="b">
        <f>OR(AND(M312&lt;&gt;"",M312=FALSE),AND(H325&lt;&gt;"",H325=FALSE))</f>
        <v>0</v>
      </c>
    </row>
    <row r="326" spans="1:23" ht="12.75" customHeight="1" thickBot="1" x14ac:dyDescent="0.25">
      <c r="C326" s="318"/>
      <c r="D326" s="322"/>
      <c r="E326" s="324" t="s">
        <v>311</v>
      </c>
      <c r="F326" s="976" t="str">
        <f>Translations!$B$417</f>
        <v>Neto izmērāmās plūsmas</v>
      </c>
      <c r="G326" s="977"/>
      <c r="H326" s="986"/>
      <c r="I326" s="934"/>
      <c r="J326" s="935"/>
      <c r="K326" s="936"/>
      <c r="L326" s="937"/>
      <c r="M326" s="936"/>
      <c r="N326" s="938"/>
      <c r="O326" s="19"/>
      <c r="P326" s="245"/>
      <c r="Q326" s="245"/>
      <c r="R326" s="245"/>
      <c r="S326" s="245"/>
      <c r="T326" s="245"/>
      <c r="U326" s="245"/>
      <c r="V326" s="245"/>
      <c r="W326" s="268" t="b">
        <f>W325</f>
        <v>0</v>
      </c>
    </row>
    <row r="327" spans="1:23" ht="5.0999999999999996" customHeight="1" x14ac:dyDescent="0.2">
      <c r="C327" s="318"/>
      <c r="D327" s="322"/>
      <c r="E327" s="319"/>
      <c r="F327" s="319"/>
      <c r="G327" s="319"/>
      <c r="H327" s="319"/>
      <c r="I327" s="319"/>
      <c r="J327" s="319"/>
      <c r="K327" s="319"/>
      <c r="L327" s="319"/>
      <c r="M327" s="319"/>
      <c r="N327" s="320"/>
      <c r="O327" s="19"/>
      <c r="P327" s="245"/>
      <c r="Q327" s="245"/>
      <c r="R327" s="245"/>
      <c r="S327" s="245"/>
      <c r="T327" s="245"/>
      <c r="U327" s="245"/>
      <c r="V327" s="245"/>
      <c r="W327" s="360"/>
    </row>
    <row r="328" spans="1:23" ht="12.75" customHeight="1" x14ac:dyDescent="0.2">
      <c r="C328" s="318"/>
      <c r="D328" s="322"/>
      <c r="E328" s="324" t="s">
        <v>312</v>
      </c>
      <c r="F328" s="978" t="str">
        <f>Translations!$B$257</f>
        <v>Izmantotās metodikas apraksts</v>
      </c>
      <c r="G328" s="978"/>
      <c r="H328" s="978"/>
      <c r="I328" s="978"/>
      <c r="J328" s="978"/>
      <c r="K328" s="978"/>
      <c r="L328" s="978"/>
      <c r="M328" s="978"/>
      <c r="N328" s="979"/>
      <c r="O328" s="19"/>
      <c r="P328" s="245"/>
      <c r="Q328" s="245"/>
      <c r="R328" s="245"/>
      <c r="S328" s="245"/>
      <c r="T328" s="245"/>
      <c r="U328" s="245"/>
      <c r="V328" s="245"/>
      <c r="W328" s="360"/>
    </row>
    <row r="329" spans="1:23" ht="5.0999999999999996" customHeight="1" x14ac:dyDescent="0.2">
      <c r="C329" s="318"/>
      <c r="D329" s="319"/>
      <c r="E329" s="323"/>
      <c r="F329" s="213"/>
      <c r="G329" s="553"/>
      <c r="H329" s="553"/>
      <c r="I329" s="553"/>
      <c r="J329" s="553"/>
      <c r="K329" s="553"/>
      <c r="L329" s="553"/>
      <c r="M329" s="553"/>
      <c r="N329" s="554"/>
      <c r="O329" s="19"/>
      <c r="P329" s="245"/>
      <c r="Q329" s="245"/>
      <c r="R329" s="245"/>
      <c r="S329" s="245"/>
      <c r="T329" s="245"/>
      <c r="U329" s="245"/>
      <c r="V329" s="245"/>
      <c r="W329" s="360"/>
    </row>
    <row r="330" spans="1:23" ht="12.75" customHeight="1" x14ac:dyDescent="0.2">
      <c r="C330" s="318"/>
      <c r="D330" s="322"/>
      <c r="E330" s="324"/>
      <c r="F330" s="987" t="str">
        <f>IF(M211=EUConst_Relevant,HYPERLINK("#" &amp; Q330,EUConst_MsgDescription),"")</f>
        <v/>
      </c>
      <c r="G330" s="961"/>
      <c r="H330" s="961"/>
      <c r="I330" s="961"/>
      <c r="J330" s="961"/>
      <c r="K330" s="961"/>
      <c r="L330" s="961"/>
      <c r="M330" s="961"/>
      <c r="N330" s="962"/>
      <c r="O330" s="19"/>
      <c r="P330" s="22" t="s">
        <v>172</v>
      </c>
      <c r="Q330" s="371" t="str">
        <f>"#"&amp;ADDRESS(ROW($C$11),COLUMN($C$11))</f>
        <v>#$C$11</v>
      </c>
      <c r="R330" s="245"/>
      <c r="S330" s="245"/>
      <c r="T330" s="245"/>
      <c r="U330" s="245"/>
      <c r="V330" s="245"/>
      <c r="W330" s="360"/>
    </row>
    <row r="331" spans="1:23" ht="5.0999999999999996" customHeight="1" x14ac:dyDescent="0.2">
      <c r="C331" s="318"/>
      <c r="D331" s="322"/>
      <c r="E331" s="325"/>
      <c r="F331" s="988"/>
      <c r="G331" s="988"/>
      <c r="H331" s="988"/>
      <c r="I331" s="988"/>
      <c r="J331" s="988"/>
      <c r="K331" s="988"/>
      <c r="L331" s="988"/>
      <c r="M331" s="988"/>
      <c r="N331" s="989"/>
      <c r="O331" s="19"/>
      <c r="P331" s="245"/>
      <c r="Q331" s="245"/>
      <c r="R331" s="245"/>
      <c r="S331" s="245"/>
      <c r="T331" s="245"/>
      <c r="U331" s="245"/>
      <c r="V331" s="245"/>
      <c r="W331" s="360"/>
    </row>
    <row r="332" spans="1:23" s="249" customFormat="1" ht="50.1" customHeight="1" x14ac:dyDescent="0.2">
      <c r="A332" s="254"/>
      <c r="B332" s="12"/>
      <c r="C332" s="318"/>
      <c r="D332" s="325"/>
      <c r="E332" s="325"/>
      <c r="F332" s="946"/>
      <c r="G332" s="947"/>
      <c r="H332" s="947"/>
      <c r="I332" s="947"/>
      <c r="J332" s="947"/>
      <c r="K332" s="947"/>
      <c r="L332" s="947"/>
      <c r="M332" s="947"/>
      <c r="N332" s="948"/>
      <c r="O332" s="19"/>
      <c r="P332" s="254"/>
      <c r="Q332" s="254"/>
      <c r="R332" s="254"/>
      <c r="S332" s="245"/>
      <c r="T332" s="245"/>
      <c r="U332" s="254"/>
      <c r="V332" s="254"/>
      <c r="W332" s="366" t="b">
        <f>V317</f>
        <v>0</v>
      </c>
    </row>
    <row r="333" spans="1:23" ht="5.0999999999999996" customHeight="1" x14ac:dyDescent="0.2">
      <c r="C333" s="318"/>
      <c r="D333" s="322"/>
      <c r="E333" s="319"/>
      <c r="F333" s="319"/>
      <c r="G333" s="319"/>
      <c r="H333" s="319"/>
      <c r="I333" s="319"/>
      <c r="J333" s="319"/>
      <c r="K333" s="319"/>
      <c r="L333" s="319"/>
      <c r="M333" s="319"/>
      <c r="N333" s="320"/>
      <c r="O333" s="19"/>
      <c r="P333" s="245"/>
      <c r="Q333" s="245"/>
      <c r="R333" s="245"/>
      <c r="S333" s="245"/>
      <c r="T333" s="245"/>
      <c r="U333" s="245"/>
      <c r="V333" s="245"/>
      <c r="W333" s="360"/>
    </row>
    <row r="334" spans="1:23" ht="12.75" customHeight="1" x14ac:dyDescent="0.2">
      <c r="C334" s="318"/>
      <c r="D334" s="322"/>
      <c r="E334" s="324"/>
      <c r="F334" s="990" t="str">
        <f>Translations!$B$210</f>
        <v>Atsauce uz ārējām datnēm (attiecīgā gadījumā)</v>
      </c>
      <c r="G334" s="990"/>
      <c r="H334" s="990"/>
      <c r="I334" s="990"/>
      <c r="J334" s="990"/>
      <c r="K334" s="900"/>
      <c r="L334" s="900"/>
      <c r="M334" s="900"/>
      <c r="N334" s="900"/>
      <c r="O334" s="19"/>
      <c r="P334" s="245"/>
      <c r="Q334" s="245"/>
      <c r="R334" s="245"/>
      <c r="S334" s="245"/>
      <c r="T334" s="245"/>
      <c r="U334" s="245"/>
      <c r="V334" s="245"/>
      <c r="W334" s="366" t="b">
        <f>W332</f>
        <v>0</v>
      </c>
    </row>
    <row r="335" spans="1:23" ht="5.0999999999999996" customHeight="1" thickBot="1" x14ac:dyDescent="0.25">
      <c r="C335" s="318"/>
      <c r="D335" s="322"/>
      <c r="E335" s="319"/>
      <c r="F335" s="319"/>
      <c r="G335" s="319"/>
      <c r="H335" s="319"/>
      <c r="I335" s="319"/>
      <c r="J335" s="319"/>
      <c r="K335" s="319"/>
      <c r="L335" s="319"/>
      <c r="M335" s="319"/>
      <c r="N335" s="320"/>
      <c r="O335" s="19"/>
      <c r="P335" s="245"/>
      <c r="Q335" s="245"/>
      <c r="R335" s="245"/>
      <c r="S335" s="245"/>
      <c r="T335" s="245"/>
      <c r="U335" s="245"/>
      <c r="V335" s="254"/>
      <c r="W335" s="360"/>
    </row>
    <row r="336" spans="1:23" ht="12.75" customHeight="1" thickBot="1" x14ac:dyDescent="0.25">
      <c r="C336" s="318"/>
      <c r="D336" s="322" t="s">
        <v>33</v>
      </c>
      <c r="E336" s="1006" t="str">
        <f>Translations!$B$258</f>
        <v>Vai ir ievērota hierarhiskā kārtība?</v>
      </c>
      <c r="F336" s="1006"/>
      <c r="G336" s="1006"/>
      <c r="H336" s="1007"/>
      <c r="I336" s="260"/>
      <c r="J336" s="330" t="str">
        <f>Translations!$B$259</f>
        <v xml:space="preserve"> Ja nav, kāpēc nav?</v>
      </c>
      <c r="K336" s="926"/>
      <c r="L336" s="927"/>
      <c r="M336" s="927"/>
      <c r="N336" s="941"/>
      <c r="O336" s="19"/>
      <c r="P336" s="245"/>
      <c r="Q336" s="245"/>
      <c r="R336" s="245"/>
      <c r="S336" s="245"/>
      <c r="T336" s="245"/>
      <c r="U336" s="245"/>
      <c r="V336" s="368" t="b">
        <f>W334</f>
        <v>0</v>
      </c>
      <c r="W336" s="361" t="b">
        <f>OR(W332,AND(I336&lt;&gt;"",I336=TRUE))</f>
        <v>0</v>
      </c>
    </row>
    <row r="337" spans="1:25" ht="5.0999999999999996" customHeight="1" x14ac:dyDescent="0.2">
      <c r="C337" s="318"/>
      <c r="D337" s="319"/>
      <c r="E337" s="549"/>
      <c r="F337" s="549"/>
      <c r="G337" s="549"/>
      <c r="H337" s="549"/>
      <c r="I337" s="549"/>
      <c r="J337" s="549"/>
      <c r="K337" s="549"/>
      <c r="L337" s="549"/>
      <c r="M337" s="549"/>
      <c r="N337" s="550"/>
      <c r="O337" s="19"/>
      <c r="P337" s="245"/>
      <c r="Q337" s="245"/>
      <c r="R337" s="245"/>
      <c r="S337" s="245"/>
      <c r="T337" s="245"/>
      <c r="U337" s="245"/>
      <c r="V337" s="254"/>
      <c r="W337" s="360"/>
    </row>
    <row r="338" spans="1:25" ht="12.75" customHeight="1" x14ac:dyDescent="0.2">
      <c r="C338" s="318"/>
      <c r="D338" s="331"/>
      <c r="E338" s="331"/>
      <c r="F338" s="978" t="str">
        <f>Translations!$B$264</f>
        <v>Sīkākas ziņas par jebkādām atkāpēm no hierarhijas</v>
      </c>
      <c r="G338" s="978"/>
      <c r="H338" s="978"/>
      <c r="I338" s="978"/>
      <c r="J338" s="978"/>
      <c r="K338" s="978"/>
      <c r="L338" s="978"/>
      <c r="M338" s="978"/>
      <c r="N338" s="979"/>
      <c r="O338" s="19"/>
      <c r="P338" s="245"/>
      <c r="Q338" s="245"/>
      <c r="R338" s="245"/>
      <c r="S338" s="245"/>
      <c r="T338" s="245"/>
      <c r="U338" s="245"/>
      <c r="V338" s="254"/>
      <c r="W338" s="360"/>
    </row>
    <row r="339" spans="1:25" ht="25.5" customHeight="1" x14ac:dyDescent="0.2">
      <c r="C339" s="318"/>
      <c r="D339" s="331"/>
      <c r="E339" s="331"/>
      <c r="F339" s="946"/>
      <c r="G339" s="947"/>
      <c r="H339" s="947"/>
      <c r="I339" s="947"/>
      <c r="J339" s="947"/>
      <c r="K339" s="947"/>
      <c r="L339" s="947"/>
      <c r="M339" s="947"/>
      <c r="N339" s="948"/>
      <c r="O339" s="19"/>
      <c r="P339" s="245"/>
      <c r="Q339" s="245"/>
      <c r="R339" s="245"/>
      <c r="S339" s="245"/>
      <c r="T339" s="245"/>
      <c r="U339" s="245"/>
      <c r="V339" s="254"/>
      <c r="W339" s="366" t="b">
        <f>W336</f>
        <v>0</v>
      </c>
    </row>
    <row r="340" spans="1:25" ht="5.0999999999999996" customHeight="1" x14ac:dyDescent="0.2">
      <c r="C340" s="318"/>
      <c r="D340" s="319"/>
      <c r="E340" s="549"/>
      <c r="F340" s="549"/>
      <c r="G340" s="549"/>
      <c r="H340" s="549"/>
      <c r="I340" s="549"/>
      <c r="J340" s="549"/>
      <c r="K340" s="549"/>
      <c r="L340" s="549"/>
      <c r="M340" s="549"/>
      <c r="N340" s="550"/>
      <c r="O340" s="19"/>
      <c r="P340" s="245"/>
      <c r="Q340" s="245"/>
      <c r="R340" s="245"/>
      <c r="S340" s="245"/>
      <c r="T340" s="245"/>
      <c r="U340" s="245"/>
      <c r="V340" s="254"/>
      <c r="W340" s="360"/>
    </row>
    <row r="341" spans="1:25" ht="12.75" customHeight="1" x14ac:dyDescent="0.2">
      <c r="C341" s="318"/>
      <c r="D341" s="322" t="s">
        <v>34</v>
      </c>
      <c r="E341" s="980" t="str">
        <f>Translations!$B$363</f>
        <v>Relevanto attiecināmo emisijas faktoru noteikšanas metodikas apraksts saskaņā ar FAR VII pielikuma 10.1.2. un 10.1.3. iedaļu.</v>
      </c>
      <c r="F341" s="980"/>
      <c r="G341" s="980"/>
      <c r="H341" s="980"/>
      <c r="I341" s="980"/>
      <c r="J341" s="980"/>
      <c r="K341" s="980"/>
      <c r="L341" s="980"/>
      <c r="M341" s="980"/>
      <c r="N341" s="981"/>
      <c r="O341" s="19"/>
      <c r="P341" s="245"/>
      <c r="Q341" s="245"/>
      <c r="R341" s="245"/>
      <c r="S341" s="245"/>
      <c r="T341" s="245"/>
      <c r="U341" s="245"/>
      <c r="V341" s="254"/>
      <c r="W341" s="360"/>
    </row>
    <row r="342" spans="1:25" ht="5.0999999999999996" customHeight="1" x14ac:dyDescent="0.2">
      <c r="C342" s="318"/>
      <c r="D342" s="319"/>
      <c r="E342" s="323"/>
      <c r="F342" s="213"/>
      <c r="G342" s="553"/>
      <c r="H342" s="553"/>
      <c r="I342" s="553"/>
      <c r="J342" s="553"/>
      <c r="K342" s="553"/>
      <c r="L342" s="553"/>
      <c r="M342" s="553"/>
      <c r="N342" s="554"/>
      <c r="O342" s="19"/>
      <c r="P342" s="245"/>
      <c r="Q342" s="245"/>
      <c r="R342" s="245"/>
      <c r="S342" s="245"/>
      <c r="T342" s="245"/>
      <c r="U342" s="245"/>
      <c r="V342" s="245"/>
      <c r="W342" s="360"/>
    </row>
    <row r="343" spans="1:25" ht="12.75" customHeight="1" x14ac:dyDescent="0.2">
      <c r="C343" s="318"/>
      <c r="D343" s="322"/>
      <c r="E343" s="324"/>
      <c r="F343" s="987" t="str">
        <f>IF(M211=EUConst_Relevant,HYPERLINK("#" &amp; Q343,EUConst_MsgDescription),"")</f>
        <v/>
      </c>
      <c r="G343" s="961"/>
      <c r="H343" s="961"/>
      <c r="I343" s="961"/>
      <c r="J343" s="961"/>
      <c r="K343" s="961"/>
      <c r="L343" s="961"/>
      <c r="M343" s="961"/>
      <c r="N343" s="962"/>
      <c r="O343" s="19"/>
      <c r="P343" s="22" t="s">
        <v>172</v>
      </c>
      <c r="Q343" s="371" t="str">
        <f>"#"&amp;ADDRESS(ROW($C$11),COLUMN($C$11))</f>
        <v>#$C$11</v>
      </c>
      <c r="R343" s="245"/>
      <c r="S343" s="245"/>
      <c r="T343" s="245"/>
      <c r="U343" s="245"/>
      <c r="V343" s="245"/>
      <c r="W343" s="360"/>
    </row>
    <row r="344" spans="1:25" ht="5.0999999999999996" customHeight="1" x14ac:dyDescent="0.2">
      <c r="C344" s="318"/>
      <c r="D344" s="322"/>
      <c r="E344" s="325"/>
      <c r="F344" s="988"/>
      <c r="G344" s="988"/>
      <c r="H344" s="988"/>
      <c r="I344" s="988"/>
      <c r="J344" s="988"/>
      <c r="K344" s="988"/>
      <c r="L344" s="988"/>
      <c r="M344" s="988"/>
      <c r="N344" s="989"/>
      <c r="O344" s="19"/>
      <c r="P344" s="245"/>
      <c r="Q344" s="245"/>
      <c r="R344" s="245"/>
      <c r="S344" s="245"/>
      <c r="T344" s="245"/>
      <c r="U344" s="245"/>
      <c r="V344" s="245"/>
      <c r="W344" s="360"/>
    </row>
    <row r="345" spans="1:25" s="249" customFormat="1" ht="50.1" customHeight="1" x14ac:dyDescent="0.2">
      <c r="A345" s="254"/>
      <c r="B345" s="12"/>
      <c r="C345" s="318"/>
      <c r="D345" s="331"/>
      <c r="E345" s="332"/>
      <c r="F345" s="946"/>
      <c r="G345" s="947"/>
      <c r="H345" s="947"/>
      <c r="I345" s="947"/>
      <c r="J345" s="947"/>
      <c r="K345" s="947"/>
      <c r="L345" s="947"/>
      <c r="M345" s="947"/>
      <c r="N345" s="948"/>
      <c r="O345" s="19"/>
      <c r="P345" s="269"/>
      <c r="Q345" s="245"/>
      <c r="R345" s="254"/>
      <c r="S345" s="245"/>
      <c r="T345" s="245"/>
      <c r="U345" s="254"/>
      <c r="V345" s="254"/>
      <c r="W345" s="366" t="b">
        <f>W334</f>
        <v>0</v>
      </c>
    </row>
    <row r="346" spans="1:25" ht="5.0999999999999996" customHeight="1" x14ac:dyDescent="0.2">
      <c r="C346" s="318"/>
      <c r="D346" s="322"/>
      <c r="E346" s="319"/>
      <c r="F346" s="319"/>
      <c r="G346" s="319"/>
      <c r="H346" s="319"/>
      <c r="I346" s="319"/>
      <c r="J346" s="319"/>
      <c r="K346" s="319"/>
      <c r="L346" s="319"/>
      <c r="M346" s="319"/>
      <c r="N346" s="320"/>
      <c r="O346" s="19"/>
      <c r="P346" s="245"/>
      <c r="Q346" s="245"/>
      <c r="R346" s="245"/>
      <c r="S346" s="245"/>
      <c r="T346" s="245"/>
      <c r="U346" s="245"/>
      <c r="V346" s="245"/>
      <c r="W346" s="360"/>
    </row>
    <row r="347" spans="1:25" ht="12.75" customHeight="1" thickBot="1" x14ac:dyDescent="0.25">
      <c r="C347" s="318"/>
      <c r="D347" s="322"/>
      <c r="E347" s="324"/>
      <c r="F347" s="990" t="str">
        <f>Translations!$B$210</f>
        <v>Atsauce uz ārējām datnēm (attiecīgā gadījumā)</v>
      </c>
      <c r="G347" s="990"/>
      <c r="H347" s="990"/>
      <c r="I347" s="990"/>
      <c r="J347" s="990"/>
      <c r="K347" s="900"/>
      <c r="L347" s="900"/>
      <c r="M347" s="900"/>
      <c r="N347" s="900"/>
      <c r="O347" s="19"/>
      <c r="P347" s="245"/>
      <c r="Q347" s="245"/>
      <c r="R347" s="245"/>
      <c r="S347" s="245"/>
      <c r="T347" s="245"/>
      <c r="U347" s="245"/>
      <c r="V347" s="245"/>
      <c r="W347" s="367" t="b">
        <f>W345</f>
        <v>0</v>
      </c>
    </row>
    <row r="348" spans="1:25" s="20" customFormat="1" ht="12.75" x14ac:dyDescent="0.2">
      <c r="A348" s="18"/>
      <c r="B348" s="36"/>
      <c r="C348" s="337"/>
      <c r="D348" s="338"/>
      <c r="E348" s="338"/>
      <c r="F348" s="338"/>
      <c r="G348" s="338"/>
      <c r="H348" s="338"/>
      <c r="I348" s="338"/>
      <c r="J348" s="338"/>
      <c r="K348" s="338"/>
      <c r="L348" s="338"/>
      <c r="M348" s="338"/>
      <c r="N348" s="339"/>
      <c r="O348" s="19"/>
      <c r="P348" s="245"/>
      <c r="Q348" s="245"/>
      <c r="R348" s="245"/>
      <c r="S348" s="23"/>
      <c r="T348" s="22"/>
      <c r="U348" s="22"/>
      <c r="V348" s="22"/>
      <c r="W348" s="238"/>
    </row>
    <row r="349" spans="1:25" s="20" customFormat="1" ht="15" thickBot="1" x14ac:dyDescent="0.25">
      <c r="A349" s="18"/>
      <c r="B349" s="36"/>
      <c r="C349" s="36"/>
      <c r="D349" s="36"/>
      <c r="E349" s="36"/>
      <c r="F349" s="36"/>
      <c r="G349" s="36"/>
      <c r="H349" s="36"/>
      <c r="I349" s="36"/>
      <c r="J349" s="36"/>
      <c r="K349" s="36"/>
      <c r="L349" s="36"/>
      <c r="M349" s="36"/>
      <c r="N349" s="36"/>
      <c r="O349" s="19"/>
      <c r="P349" s="245"/>
      <c r="Q349" s="245"/>
      <c r="R349" s="23"/>
      <c r="S349" s="23"/>
      <c r="T349" s="22"/>
      <c r="U349" s="22"/>
      <c r="V349" s="22"/>
      <c r="W349" s="238"/>
      <c r="X349" s="244"/>
      <c r="Y349" s="244"/>
    </row>
    <row r="350" spans="1:25" s="20" customFormat="1" ht="12.75" customHeight="1" thickBot="1" x14ac:dyDescent="0.3">
      <c r="A350" s="18"/>
      <c r="B350" s="36"/>
      <c r="C350" s="281"/>
      <c r="D350" s="281"/>
      <c r="E350" s="281"/>
      <c r="F350" s="281"/>
      <c r="G350" s="281"/>
      <c r="H350" s="281"/>
      <c r="I350" s="281"/>
      <c r="J350" s="281"/>
      <c r="K350" s="281"/>
      <c r="L350" s="281"/>
      <c r="M350" s="281"/>
      <c r="N350" s="281"/>
      <c r="O350" s="19"/>
      <c r="P350" s="22"/>
      <c r="Q350" s="22"/>
      <c r="R350" s="23"/>
      <c r="S350" s="23"/>
      <c r="T350" s="22"/>
      <c r="U350" s="22"/>
      <c r="V350" s="22"/>
      <c r="W350" s="238"/>
      <c r="X350" s="244"/>
      <c r="Y350" s="244"/>
    </row>
    <row r="351" spans="1:25" s="20" customFormat="1" ht="15" customHeight="1" thickBot="1" x14ac:dyDescent="0.3">
      <c r="A351" s="245"/>
      <c r="B351" s="163"/>
      <c r="C351" s="374">
        <f>C211+1</f>
        <v>3</v>
      </c>
      <c r="D351" s="1075" t="str">
        <f>Translations!$B$386</f>
        <v>Alternatīvās apakšiekārta:</v>
      </c>
      <c r="E351" s="1076"/>
      <c r="F351" s="1076"/>
      <c r="G351" s="1076"/>
      <c r="H351" s="1077"/>
      <c r="I351" s="1078" t="str">
        <f>INDEX(EUconst_FallBackListNames,$C351)</f>
        <v>Siltuma līmeņatzīmes apakšiekārta, OEP | OIM)</v>
      </c>
      <c r="J351" s="1079"/>
      <c r="K351" s="1079"/>
      <c r="L351" s="1080"/>
      <c r="M351" s="1081" t="str">
        <f>IF(ISBLANK(INDEX(CNTR_FallBackSubInstRelevant,C351)),"",IF(INDEX(CNTR_FallBackSubInstRelevant,C351),EUConst_Relevant,EUConst_NotRelevant))</f>
        <v/>
      </c>
      <c r="N351" s="1082"/>
      <c r="O351" s="19"/>
      <c r="P351" s="373">
        <f>C351</f>
        <v>3</v>
      </c>
      <c r="Q351" s="245"/>
      <c r="R351" s="245"/>
      <c r="S351" s="245"/>
      <c r="T351" s="245"/>
      <c r="U351" s="23"/>
      <c r="V351" s="311" t="s">
        <v>318</v>
      </c>
      <c r="W351" s="356" t="b">
        <f>AND(CNTR_ExistSubInstEntries,M351=EUConst_NotRelevant)</f>
        <v>0</v>
      </c>
    </row>
    <row r="352" spans="1:25" s="20" customFormat="1" ht="12.75" customHeight="1" thickBot="1" x14ac:dyDescent="0.25">
      <c r="A352" s="245"/>
      <c r="B352" s="36"/>
      <c r="C352" s="278"/>
      <c r="D352" s="279"/>
      <c r="E352" s="279"/>
      <c r="F352" s="279"/>
      <c r="G352" s="279"/>
      <c r="H352" s="280"/>
      <c r="I352" s="1083" t="str">
        <f>IF(M351=EUConst_NotRelevant,HYPERLINK(Q352,EUconst_MsgGoToNextSubInst),IF(M351=EUConst_Relevant,HYPERLINK("",EUconst_MsgEnterThisSection),""))</f>
        <v/>
      </c>
      <c r="J352" s="1084"/>
      <c r="K352" s="1084"/>
      <c r="L352" s="1084"/>
      <c r="M352" s="1085"/>
      <c r="N352" s="1086"/>
      <c r="O352" s="19"/>
      <c r="P352" s="22" t="s">
        <v>172</v>
      </c>
      <c r="Q352" s="371" t="str">
        <f>"#JUMP_G"&amp;P351+1</f>
        <v>#JUMP_G4</v>
      </c>
      <c r="R352" s="22"/>
      <c r="S352" s="22"/>
      <c r="T352" s="22"/>
      <c r="U352" s="23"/>
      <c r="V352" s="23"/>
      <c r="W352" s="238"/>
      <c r="X352" s="244"/>
      <c r="Y352" s="244"/>
    </row>
    <row r="353" spans="2:23" ht="5.0999999999999996" customHeight="1" x14ac:dyDescent="0.2">
      <c r="C353" s="282"/>
      <c r="D353" s="283"/>
      <c r="E353" s="283"/>
      <c r="F353" s="283"/>
      <c r="G353" s="283"/>
      <c r="H353" s="283"/>
      <c r="I353" s="283"/>
      <c r="J353" s="283"/>
      <c r="K353" s="283"/>
      <c r="L353" s="283"/>
      <c r="M353" s="283"/>
      <c r="N353" s="284"/>
      <c r="O353" s="19"/>
      <c r="U353" s="23"/>
      <c r="V353" s="23"/>
      <c r="W353" s="238"/>
    </row>
    <row r="354" spans="2:23" ht="12.75" customHeight="1" x14ac:dyDescent="0.2">
      <c r="C354" s="224"/>
      <c r="D354" s="16" t="s">
        <v>26</v>
      </c>
      <c r="E354" s="801" t="str">
        <f>Translations!$B$297</f>
        <v>Apakšiekārtas sistēmas robežas</v>
      </c>
      <c r="F354" s="801"/>
      <c r="G354" s="801"/>
      <c r="H354" s="801"/>
      <c r="I354" s="801"/>
      <c r="J354" s="801"/>
      <c r="K354" s="801"/>
      <c r="L354" s="801"/>
      <c r="M354" s="801"/>
      <c r="N354" s="1016"/>
      <c r="O354" s="19"/>
      <c r="P354" s="245"/>
      <c r="Q354" s="245"/>
      <c r="R354" s="245"/>
      <c r="S354" s="245"/>
      <c r="T354" s="245"/>
      <c r="U354" s="23"/>
      <c r="V354" s="23"/>
      <c r="W354" s="238"/>
    </row>
    <row r="355" spans="2:23" ht="5.0999999999999996" customHeight="1" x14ac:dyDescent="0.2">
      <c r="B355" s="244"/>
      <c r="C355" s="224"/>
      <c r="N355" s="225"/>
      <c r="O355" s="19"/>
      <c r="P355" s="245"/>
      <c r="Q355" s="245"/>
      <c r="R355" s="245"/>
      <c r="S355" s="245"/>
      <c r="T355" s="245"/>
      <c r="U355" s="23"/>
      <c r="V355" s="23"/>
      <c r="W355" s="238"/>
    </row>
    <row r="356" spans="2:23" ht="12.75" customHeight="1" x14ac:dyDescent="0.2">
      <c r="B356" s="244"/>
      <c r="C356" s="224"/>
      <c r="D356" s="25" t="s">
        <v>32</v>
      </c>
      <c r="E356" s="917" t="str">
        <f>Translations!$B$249</f>
        <v>Informācija par izmantoto metodiku</v>
      </c>
      <c r="F356" s="917"/>
      <c r="G356" s="917"/>
      <c r="H356" s="917"/>
      <c r="I356" s="917"/>
      <c r="J356" s="917"/>
      <c r="K356" s="917"/>
      <c r="L356" s="917"/>
      <c r="M356" s="917"/>
      <c r="N356" s="1023"/>
      <c r="O356" s="19"/>
      <c r="P356" s="245"/>
      <c r="Q356" s="245"/>
      <c r="R356" s="245"/>
      <c r="S356" s="245"/>
      <c r="T356" s="245"/>
      <c r="U356" s="23"/>
      <c r="V356" s="23"/>
      <c r="W356" s="238"/>
    </row>
    <row r="357" spans="2:23" ht="5.0999999999999996" customHeight="1" x14ac:dyDescent="0.2">
      <c r="B357" s="244"/>
      <c r="C357" s="224"/>
      <c r="D357" s="25"/>
      <c r="E357" s="840"/>
      <c r="F357" s="840"/>
      <c r="G357" s="840"/>
      <c r="H357" s="840"/>
      <c r="I357" s="840"/>
      <c r="J357" s="840"/>
      <c r="K357" s="840"/>
      <c r="L357" s="840"/>
      <c r="M357" s="840"/>
      <c r="N357" s="1044"/>
      <c r="O357" s="19"/>
      <c r="P357" s="245"/>
      <c r="Q357" s="245"/>
      <c r="R357" s="245"/>
      <c r="S357" s="245"/>
      <c r="T357" s="245"/>
      <c r="U357" s="245"/>
      <c r="V357" s="245"/>
      <c r="W357" s="262"/>
    </row>
    <row r="358" spans="2:23" ht="50.1" customHeight="1" x14ac:dyDescent="0.2">
      <c r="B358" s="244"/>
      <c r="C358" s="224"/>
      <c r="D358" s="25"/>
      <c r="E358" s="1027"/>
      <c r="F358" s="1028"/>
      <c r="G358" s="1028"/>
      <c r="H358" s="1028"/>
      <c r="I358" s="1028"/>
      <c r="J358" s="1028"/>
      <c r="K358" s="1028"/>
      <c r="L358" s="1028"/>
      <c r="M358" s="1028"/>
      <c r="N358" s="1029"/>
      <c r="O358" s="19"/>
      <c r="P358" s="245"/>
      <c r="Q358" s="245"/>
      <c r="R358" s="245"/>
      <c r="S358" s="245"/>
      <c r="T358" s="245"/>
      <c r="U358" s="245"/>
      <c r="V358" s="245"/>
      <c r="W358" s="262"/>
    </row>
    <row r="359" spans="2:23" ht="5.0999999999999996" customHeight="1" x14ac:dyDescent="0.2">
      <c r="B359" s="244"/>
      <c r="C359" s="224"/>
      <c r="D359" s="25"/>
      <c r="N359" s="225"/>
      <c r="O359" s="19"/>
      <c r="P359" s="245"/>
      <c r="Q359" s="245"/>
      <c r="R359" s="245"/>
      <c r="S359" s="245"/>
      <c r="T359" s="245"/>
      <c r="U359" s="245"/>
      <c r="V359" s="245"/>
      <c r="W359" s="262"/>
    </row>
    <row r="360" spans="2:23" ht="12.75" customHeight="1" x14ac:dyDescent="0.2">
      <c r="B360" s="244"/>
      <c r="C360" s="224"/>
      <c r="D360" s="25" t="s">
        <v>33</v>
      </c>
      <c r="E360" s="1030" t="str">
        <f>Translations!$B$210</f>
        <v>Atsauce uz ārējām datnēm (attiecīgā gadījumā)</v>
      </c>
      <c r="F360" s="1030"/>
      <c r="G360" s="1030"/>
      <c r="H360" s="1030"/>
      <c r="I360" s="1030"/>
      <c r="J360" s="1031"/>
      <c r="K360" s="900"/>
      <c r="L360" s="900"/>
      <c r="M360" s="900"/>
      <c r="N360" s="900"/>
      <c r="O360" s="19"/>
      <c r="P360" s="245"/>
      <c r="Q360" s="245"/>
      <c r="R360" s="245"/>
      <c r="S360" s="245"/>
      <c r="T360" s="245"/>
      <c r="U360" s="245"/>
      <c r="V360" s="245"/>
      <c r="W360" s="262"/>
    </row>
    <row r="361" spans="2:23" ht="5.0999999999999996" customHeight="1" x14ac:dyDescent="0.2">
      <c r="B361" s="244"/>
      <c r="C361" s="224"/>
      <c r="D361" s="25"/>
      <c r="N361" s="225"/>
      <c r="O361" s="19"/>
      <c r="P361" s="245"/>
      <c r="Q361" s="245"/>
      <c r="R361" s="245"/>
      <c r="S361" s="245"/>
      <c r="T361" s="245"/>
      <c r="U361" s="245"/>
      <c r="V361" s="245"/>
      <c r="W361" s="262"/>
    </row>
    <row r="362" spans="2:23" ht="12.75" customHeight="1" x14ac:dyDescent="0.2">
      <c r="B362" s="244"/>
      <c r="C362" s="224"/>
      <c r="D362" s="25" t="s">
        <v>34</v>
      </c>
      <c r="E362" s="1030" t="str">
        <f>Translations!$B$305</f>
        <v>Atsauce uz atsevišķu detalizētu plūsmas diagrammu (attiecīgā gadījumā)</v>
      </c>
      <c r="F362" s="1030"/>
      <c r="G362" s="1030"/>
      <c r="H362" s="1030"/>
      <c r="I362" s="1030"/>
      <c r="J362" s="1031"/>
      <c r="K362" s="900"/>
      <c r="L362" s="900"/>
      <c r="M362" s="900"/>
      <c r="N362" s="900"/>
      <c r="O362" s="19"/>
      <c r="P362" s="245"/>
      <c r="Q362" s="245"/>
      <c r="R362" s="245"/>
      <c r="S362" s="245"/>
      <c r="T362" s="245"/>
      <c r="U362" s="245"/>
      <c r="V362" s="245"/>
      <c r="W362" s="262"/>
    </row>
    <row r="363" spans="2:23" ht="5.0999999999999996" customHeight="1" x14ac:dyDescent="0.2">
      <c r="B363" s="244"/>
      <c r="C363" s="224"/>
      <c r="D363" s="25"/>
      <c r="N363" s="225"/>
      <c r="O363" s="19"/>
      <c r="P363" s="245"/>
      <c r="Q363" s="245"/>
      <c r="R363" s="245"/>
      <c r="S363" s="245"/>
      <c r="T363" s="245"/>
      <c r="U363" s="245"/>
      <c r="V363" s="245"/>
      <c r="W363" s="262"/>
    </row>
    <row r="364" spans="2:23" ht="5.0999999999999996" customHeight="1" x14ac:dyDescent="0.2">
      <c r="B364" s="244"/>
      <c r="C364" s="232"/>
      <c r="D364" s="235"/>
      <c r="E364" s="233"/>
      <c r="F364" s="233"/>
      <c r="G364" s="233"/>
      <c r="H364" s="233"/>
      <c r="I364" s="233"/>
      <c r="J364" s="233"/>
      <c r="K364" s="233"/>
      <c r="L364" s="233"/>
      <c r="M364" s="233"/>
      <c r="N364" s="234"/>
      <c r="O364" s="19"/>
      <c r="P364" s="245"/>
      <c r="Q364" s="245"/>
      <c r="R364" s="245"/>
      <c r="S364" s="245"/>
      <c r="T364" s="245"/>
      <c r="U364" s="245"/>
      <c r="V364" s="245"/>
      <c r="W364" s="262"/>
    </row>
    <row r="365" spans="2:23" ht="12.75" customHeight="1" x14ac:dyDescent="0.2">
      <c r="B365" s="244"/>
      <c r="C365" s="224"/>
      <c r="D365" s="16" t="s">
        <v>27</v>
      </c>
      <c r="E365" s="801" t="str">
        <f>Translations!$B$388</f>
        <v>Ikgadējo darbības līmeņu noteikšanas metode</v>
      </c>
      <c r="F365" s="801"/>
      <c r="G365" s="801"/>
      <c r="H365" s="801"/>
      <c r="I365" s="801"/>
      <c r="J365" s="801"/>
      <c r="K365" s="801"/>
      <c r="L365" s="801"/>
      <c r="M365" s="801"/>
      <c r="N365" s="1016"/>
      <c r="O365" s="19"/>
      <c r="P365" s="245"/>
      <c r="Q365" s="245"/>
      <c r="R365" s="245"/>
      <c r="S365" s="254"/>
      <c r="T365" s="254"/>
      <c r="U365" s="245"/>
      <c r="V365" s="245"/>
      <c r="W365" s="262"/>
    </row>
    <row r="366" spans="2:23" ht="5.0999999999999996" customHeight="1" x14ac:dyDescent="0.2">
      <c r="B366" s="244"/>
      <c r="C366" s="224"/>
      <c r="D366" s="25"/>
      <c r="E366" s="25"/>
      <c r="F366" s="25"/>
      <c r="G366" s="25"/>
      <c r="H366" s="25"/>
      <c r="I366" s="25"/>
      <c r="J366" s="25"/>
      <c r="K366" s="25"/>
      <c r="L366" s="25"/>
      <c r="M366" s="25"/>
      <c r="N366" s="530"/>
      <c r="O366" s="19"/>
      <c r="P366" s="22"/>
      <c r="Q366" s="245"/>
      <c r="R366" s="245"/>
      <c r="S366" s="245"/>
      <c r="T366" s="245"/>
      <c r="U366" s="245"/>
      <c r="V366" s="245"/>
      <c r="W366" s="262"/>
    </row>
    <row r="367" spans="2:23" ht="12.75" customHeight="1" x14ac:dyDescent="0.2">
      <c r="B367" s="244"/>
      <c r="C367" s="224"/>
      <c r="D367" s="25" t="s">
        <v>33</v>
      </c>
      <c r="E367" s="917" t="str">
        <f>Translations!$B$249</f>
        <v>Informācija par izmantoto metodiku</v>
      </c>
      <c r="F367" s="917"/>
      <c r="G367" s="917"/>
      <c r="H367" s="917"/>
      <c r="I367" s="917"/>
      <c r="J367" s="917"/>
      <c r="K367" s="917"/>
      <c r="L367" s="917"/>
      <c r="M367" s="917"/>
      <c r="N367" s="1023"/>
      <c r="O367" s="19"/>
      <c r="P367" s="245"/>
      <c r="Q367" s="245"/>
      <c r="R367" s="245"/>
      <c r="S367" s="245"/>
      <c r="T367" s="245"/>
      <c r="U367" s="245"/>
      <c r="V367" s="245"/>
      <c r="W367" s="262"/>
    </row>
    <row r="368" spans="2:23" ht="25.5" customHeight="1" x14ac:dyDescent="0.2">
      <c r="B368" s="244"/>
      <c r="C368" s="224"/>
      <c r="I368" s="918" t="str">
        <f>Translations!$B$254</f>
        <v>Datu avots</v>
      </c>
      <c r="J368" s="918"/>
      <c r="K368" s="918" t="str">
        <f>Translations!$B$255</f>
        <v>Cits datu avots (attiecīgā gadījumā)</v>
      </c>
      <c r="L368" s="918"/>
      <c r="M368" s="918" t="str">
        <f>Translations!$B$255</f>
        <v>Cits datu avots (attiecīgā gadījumā)</v>
      </c>
      <c r="N368" s="918"/>
      <c r="O368" s="19"/>
      <c r="P368" s="245"/>
      <c r="Q368" s="245"/>
      <c r="R368" s="245"/>
      <c r="S368" s="245"/>
      <c r="T368" s="245"/>
      <c r="U368" s="245"/>
      <c r="V368" s="245"/>
      <c r="W368" s="262"/>
    </row>
    <row r="369" spans="1:23" ht="12.75" customHeight="1" x14ac:dyDescent="0.2">
      <c r="B369" s="244"/>
      <c r="C369" s="224"/>
      <c r="D369" s="25"/>
      <c r="E369" s="118" t="s">
        <v>302</v>
      </c>
      <c r="F369" s="924" t="str">
        <f>Translations!$B$273</f>
        <v>Izmērāma siltuma plūsmu kvantificēšana</v>
      </c>
      <c r="G369" s="924"/>
      <c r="H369" s="925"/>
      <c r="I369" s="926"/>
      <c r="J369" s="927"/>
      <c r="K369" s="928"/>
      <c r="L369" s="929"/>
      <c r="M369" s="928"/>
      <c r="N369" s="945"/>
      <c r="O369" s="19"/>
      <c r="P369" s="245"/>
      <c r="Q369" s="245"/>
      <c r="R369" s="245"/>
      <c r="S369" s="245"/>
      <c r="T369" s="245"/>
      <c r="U369" s="245"/>
      <c r="V369" s="245"/>
      <c r="W369" s="262"/>
    </row>
    <row r="370" spans="1:23" ht="12.75" customHeight="1" x14ac:dyDescent="0.2">
      <c r="B370" s="244"/>
      <c r="C370" s="224"/>
      <c r="D370" s="25"/>
      <c r="E370" s="118" t="s">
        <v>303</v>
      </c>
      <c r="F370" s="924" t="str">
        <f>Translations!$B$274</f>
        <v>Neto izmērāmā siltuma plūsmas</v>
      </c>
      <c r="G370" s="924"/>
      <c r="H370" s="925"/>
      <c r="I370" s="926"/>
      <c r="J370" s="927"/>
      <c r="K370" s="928"/>
      <c r="L370" s="929"/>
      <c r="M370" s="928"/>
      <c r="N370" s="945"/>
      <c r="O370" s="19"/>
      <c r="P370" s="245"/>
      <c r="Q370" s="245"/>
      <c r="R370" s="245"/>
      <c r="S370" s="245"/>
      <c r="T370" s="245"/>
      <c r="U370" s="245"/>
      <c r="V370" s="245"/>
      <c r="W370" s="262"/>
    </row>
    <row r="371" spans="1:23" ht="5.0999999999999996" customHeight="1" x14ac:dyDescent="0.2">
      <c r="B371" s="244"/>
      <c r="C371" s="224"/>
      <c r="D371" s="25"/>
      <c r="N371" s="225"/>
      <c r="O371" s="19"/>
      <c r="P371" s="245"/>
      <c r="Q371" s="245"/>
      <c r="R371" s="245"/>
      <c r="S371" s="245"/>
      <c r="T371" s="245"/>
      <c r="U371" s="245"/>
      <c r="V371" s="245"/>
      <c r="W371" s="262"/>
    </row>
    <row r="372" spans="1:23" ht="12.75" customHeight="1" x14ac:dyDescent="0.2">
      <c r="B372" s="244"/>
      <c r="C372" s="224"/>
      <c r="D372" s="25"/>
      <c r="E372" s="118" t="s">
        <v>304</v>
      </c>
      <c r="F372" s="714" t="str">
        <f>Translations!$B$257</f>
        <v>Izmantotās metodikas apraksts</v>
      </c>
      <c r="G372" s="714"/>
      <c r="H372" s="714"/>
      <c r="I372" s="714"/>
      <c r="J372" s="714"/>
      <c r="K372" s="714"/>
      <c r="L372" s="714"/>
      <c r="M372" s="714"/>
      <c r="N372" s="995"/>
      <c r="O372" s="19"/>
      <c r="P372" s="245"/>
      <c r="Q372" s="245"/>
      <c r="R372" s="245"/>
      <c r="S372" s="245"/>
      <c r="T372" s="245"/>
      <c r="U372" s="245"/>
      <c r="V372" s="245"/>
      <c r="W372" s="262"/>
    </row>
    <row r="373" spans="1:23" ht="5.0999999999999996" customHeight="1" x14ac:dyDescent="0.2">
      <c r="B373" s="244"/>
      <c r="C373" s="224"/>
      <c r="E373" s="37"/>
      <c r="F373" s="531"/>
      <c r="G373" s="533"/>
      <c r="H373" s="533"/>
      <c r="I373" s="533"/>
      <c r="J373" s="533"/>
      <c r="K373" s="533"/>
      <c r="L373" s="533"/>
      <c r="M373" s="533"/>
      <c r="N373" s="546"/>
      <c r="O373" s="19"/>
      <c r="P373" s="245"/>
      <c r="Q373" s="245"/>
      <c r="R373" s="245"/>
      <c r="S373" s="245"/>
      <c r="T373" s="245"/>
      <c r="U373" s="245"/>
      <c r="V373" s="245"/>
      <c r="W373" s="262"/>
    </row>
    <row r="374" spans="1:23" ht="12.75" customHeight="1" x14ac:dyDescent="0.2">
      <c r="C374" s="224"/>
      <c r="D374" s="25"/>
      <c r="E374" s="118"/>
      <c r="F374" s="987" t="str">
        <f>IF(M351=EUConst_Relevant,HYPERLINK("#" &amp; Q374,EUConst_MsgDescription),"")</f>
        <v/>
      </c>
      <c r="G374" s="961"/>
      <c r="H374" s="961"/>
      <c r="I374" s="961"/>
      <c r="J374" s="961"/>
      <c r="K374" s="961"/>
      <c r="L374" s="961"/>
      <c r="M374" s="961"/>
      <c r="N374" s="962"/>
      <c r="O374" s="19"/>
      <c r="P374" s="22" t="s">
        <v>172</v>
      </c>
      <c r="Q374" s="371" t="str">
        <f>"#"&amp;ADDRESS(ROW($C$11),COLUMN($C$11))</f>
        <v>#$C$11</v>
      </c>
      <c r="R374" s="245"/>
      <c r="S374" s="245"/>
      <c r="T374" s="245"/>
      <c r="U374" s="245"/>
      <c r="V374" s="245"/>
      <c r="W374" s="262"/>
    </row>
    <row r="375" spans="1:23" ht="5.0999999999999996" customHeight="1" x14ac:dyDescent="0.2">
      <c r="C375" s="224"/>
      <c r="D375" s="25"/>
      <c r="E375" s="24"/>
      <c r="F375" s="996"/>
      <c r="G375" s="996"/>
      <c r="H375" s="996"/>
      <c r="I375" s="996"/>
      <c r="J375" s="996"/>
      <c r="K375" s="996"/>
      <c r="L375" s="996"/>
      <c r="M375" s="996"/>
      <c r="N375" s="997"/>
      <c r="O375" s="19"/>
      <c r="P375" s="245"/>
      <c r="Q375" s="245"/>
      <c r="R375" s="245"/>
      <c r="S375" s="245"/>
      <c r="T375" s="245"/>
      <c r="U375" s="245"/>
      <c r="V375" s="245"/>
      <c r="W375" s="262"/>
    </row>
    <row r="376" spans="1:23" s="249" customFormat="1" ht="50.1" customHeight="1" x14ac:dyDescent="0.2">
      <c r="A376" s="245"/>
      <c r="B376" s="12"/>
      <c r="C376" s="224"/>
      <c r="D376" s="24"/>
      <c r="E376" s="24"/>
      <c r="F376" s="946"/>
      <c r="G376" s="947"/>
      <c r="H376" s="947"/>
      <c r="I376" s="947"/>
      <c r="J376" s="947"/>
      <c r="K376" s="947"/>
      <c r="L376" s="947"/>
      <c r="M376" s="947"/>
      <c r="N376" s="948"/>
      <c r="O376" s="19"/>
      <c r="P376" s="254"/>
      <c r="Q376" s="254"/>
      <c r="R376" s="254"/>
      <c r="S376" s="245"/>
      <c r="T376" s="245"/>
      <c r="U376" s="245"/>
      <c r="V376" s="245"/>
      <c r="W376" s="262"/>
    </row>
    <row r="377" spans="1:23" ht="5.0999999999999996" customHeight="1" x14ac:dyDescent="0.2">
      <c r="C377" s="224"/>
      <c r="D377" s="25"/>
      <c r="N377" s="225"/>
      <c r="O377" s="19"/>
      <c r="P377" s="245"/>
      <c r="Q377" s="245"/>
      <c r="R377" s="245"/>
      <c r="S377" s="245"/>
      <c r="T377" s="245"/>
      <c r="U377" s="245"/>
      <c r="V377" s="245"/>
      <c r="W377" s="262"/>
    </row>
    <row r="378" spans="1:23" ht="12.75" customHeight="1" x14ac:dyDescent="0.2">
      <c r="C378" s="224"/>
      <c r="D378" s="25"/>
      <c r="E378" s="118" t="s">
        <v>305</v>
      </c>
      <c r="F378" s="949" t="str">
        <f>Translations!$B$210</f>
        <v>Atsauce uz ārējām datnēm (attiecīgā gadījumā)</v>
      </c>
      <c r="G378" s="949"/>
      <c r="H378" s="949"/>
      <c r="I378" s="949"/>
      <c r="J378" s="949"/>
      <c r="K378" s="900"/>
      <c r="L378" s="900"/>
      <c r="M378" s="900"/>
      <c r="N378" s="900"/>
      <c r="O378" s="19"/>
      <c r="P378" s="245"/>
      <c r="Q378" s="245"/>
      <c r="R378" s="245"/>
      <c r="S378" s="245"/>
      <c r="T378" s="245"/>
      <c r="U378" s="245"/>
      <c r="V378" s="245"/>
      <c r="W378" s="262" t="s">
        <v>165</v>
      </c>
    </row>
    <row r="379" spans="1:23" ht="5.0999999999999996" customHeight="1" thickBot="1" x14ac:dyDescent="0.25">
      <c r="C379" s="224"/>
      <c r="D379" s="25"/>
      <c r="N379" s="225"/>
      <c r="O379" s="19"/>
      <c r="P379" s="245"/>
      <c r="Q379" s="245"/>
      <c r="R379" s="245"/>
      <c r="S379" s="245"/>
      <c r="T379" s="245"/>
      <c r="U379" s="245"/>
      <c r="V379" s="245"/>
      <c r="W379" s="245"/>
    </row>
    <row r="380" spans="1:23" ht="12.75" customHeight="1" x14ac:dyDescent="0.2">
      <c r="C380" s="224"/>
      <c r="D380" s="25" t="s">
        <v>33</v>
      </c>
      <c r="E380" s="939" t="str">
        <f>Translations!$B$258</f>
        <v>Vai ir ievērota hierarhiskā kārtība?</v>
      </c>
      <c r="F380" s="939"/>
      <c r="G380" s="939"/>
      <c r="H380" s="940"/>
      <c r="I380" s="260"/>
      <c r="J380" s="256" t="str">
        <f>Translations!$B$259</f>
        <v xml:space="preserve"> Ja nav, kāpēc nav?</v>
      </c>
      <c r="K380" s="926"/>
      <c r="L380" s="927"/>
      <c r="M380" s="927"/>
      <c r="N380" s="941"/>
      <c r="O380" s="19"/>
      <c r="P380" s="245"/>
      <c r="Q380" s="245"/>
      <c r="R380" s="245"/>
      <c r="S380" s="245"/>
      <c r="T380" s="245"/>
      <c r="U380" s="245"/>
      <c r="V380" s="245"/>
      <c r="W380" s="364" t="b">
        <f>AND(I380&lt;&gt;"",I380=TRUE)</f>
        <v>0</v>
      </c>
    </row>
    <row r="381" spans="1:23" ht="5.0999999999999996" customHeight="1" x14ac:dyDescent="0.2">
      <c r="C381" s="224"/>
      <c r="E381" s="432"/>
      <c r="F381" s="432"/>
      <c r="G381" s="432"/>
      <c r="H381" s="432"/>
      <c r="I381" s="432"/>
      <c r="J381" s="432"/>
      <c r="K381" s="432"/>
      <c r="L381" s="432"/>
      <c r="M381" s="432"/>
      <c r="N381" s="552"/>
      <c r="O381" s="19"/>
      <c r="P381" s="245"/>
      <c r="Q381" s="245"/>
      <c r="R381" s="245"/>
      <c r="S381" s="245"/>
      <c r="T381" s="245"/>
      <c r="U381" s="245"/>
      <c r="V381" s="245"/>
      <c r="W381" s="360"/>
    </row>
    <row r="382" spans="1:23" ht="12.75" customHeight="1" x14ac:dyDescent="0.2">
      <c r="C382" s="224"/>
      <c r="D382" s="12"/>
      <c r="E382" s="12"/>
      <c r="F382" s="714" t="str">
        <f>Translations!$B$264</f>
        <v>Sīkākas ziņas par jebkādām atkāpēm no hierarhijas</v>
      </c>
      <c r="G382" s="714"/>
      <c r="H382" s="714"/>
      <c r="I382" s="714"/>
      <c r="J382" s="714"/>
      <c r="K382" s="714"/>
      <c r="L382" s="714"/>
      <c r="M382" s="714"/>
      <c r="N382" s="995"/>
      <c r="O382" s="19"/>
      <c r="P382" s="245"/>
      <c r="Q382" s="245"/>
      <c r="R382" s="245"/>
      <c r="S382" s="245"/>
      <c r="T382" s="245"/>
      <c r="U382" s="245"/>
      <c r="V382" s="245"/>
      <c r="W382" s="360"/>
    </row>
    <row r="383" spans="1:23" ht="25.5" customHeight="1" thickBot="1" x14ac:dyDescent="0.25">
      <c r="C383" s="224"/>
      <c r="D383" s="12"/>
      <c r="E383" s="12"/>
      <c r="F383" s="1037"/>
      <c r="G383" s="1038"/>
      <c r="H383" s="1038"/>
      <c r="I383" s="1038"/>
      <c r="J383" s="1038"/>
      <c r="K383" s="1038"/>
      <c r="L383" s="1038"/>
      <c r="M383" s="1038"/>
      <c r="N383" s="1039"/>
      <c r="O383" s="19"/>
      <c r="P383" s="245"/>
      <c r="Q383" s="245"/>
      <c r="R383" s="245"/>
      <c r="S383" s="245"/>
      <c r="T383" s="245"/>
      <c r="U383" s="245"/>
      <c r="V383" s="245"/>
      <c r="W383" s="268" t="b">
        <f>W380</f>
        <v>0</v>
      </c>
    </row>
    <row r="384" spans="1:23" ht="5.0999999999999996" customHeight="1" x14ac:dyDescent="0.2">
      <c r="C384" s="224"/>
      <c r="D384" s="25"/>
      <c r="N384" s="225"/>
      <c r="O384" s="19"/>
      <c r="P384" s="245"/>
      <c r="Q384" s="245"/>
      <c r="R384" s="245"/>
      <c r="S384" s="245"/>
      <c r="T384" s="245"/>
      <c r="U384" s="245"/>
      <c r="V384" s="245"/>
      <c r="W384" s="262"/>
    </row>
    <row r="385" spans="2:23" ht="12.75" customHeight="1" x14ac:dyDescent="0.2">
      <c r="C385" s="224"/>
      <c r="D385" s="25" t="s">
        <v>34</v>
      </c>
      <c r="E385" s="1040" t="str">
        <f>Translations!$B$828</f>
        <v>Apraksts, ar kādu metodi tiek sekots līdzi saražotajiem produktiem un precēm</v>
      </c>
      <c r="F385" s="1040"/>
      <c r="G385" s="1040"/>
      <c r="H385" s="1040"/>
      <c r="I385" s="1040"/>
      <c r="J385" s="1040"/>
      <c r="K385" s="1040"/>
      <c r="L385" s="1040"/>
      <c r="M385" s="1040"/>
      <c r="N385" s="1041"/>
      <c r="O385" s="19"/>
      <c r="P385" s="245"/>
      <c r="Q385" s="245"/>
      <c r="R385" s="245"/>
      <c r="S385" s="245"/>
      <c r="T385" s="245"/>
      <c r="U385" s="245"/>
      <c r="V385" s="245"/>
      <c r="W385" s="262"/>
    </row>
    <row r="386" spans="2:23" ht="5.0999999999999996" customHeight="1" x14ac:dyDescent="0.2">
      <c r="B386" s="244"/>
      <c r="C386" s="224"/>
      <c r="E386" s="37"/>
      <c r="F386" s="531"/>
      <c r="G386" s="533"/>
      <c r="H386" s="533"/>
      <c r="I386" s="533"/>
      <c r="J386" s="533"/>
      <c r="K386" s="533"/>
      <c r="L386" s="533"/>
      <c r="M386" s="533"/>
      <c r="N386" s="546"/>
      <c r="O386" s="19"/>
      <c r="P386" s="245"/>
      <c r="Q386" s="245"/>
      <c r="R386" s="245"/>
      <c r="S386" s="245"/>
      <c r="T386" s="245"/>
      <c r="U386" s="245"/>
      <c r="V386" s="245"/>
      <c r="W386" s="262"/>
    </row>
    <row r="387" spans="2:23" ht="12.75" customHeight="1" x14ac:dyDescent="0.2">
      <c r="B387" s="244"/>
      <c r="C387" s="224"/>
      <c r="D387" s="25"/>
      <c r="E387" s="118"/>
      <c r="F387" s="987" t="str">
        <f>IF(M351=EUConst_Relevant,HYPERLINK("#" &amp; Q387,EUConst_MsgDescription),"")</f>
        <v/>
      </c>
      <c r="G387" s="961"/>
      <c r="H387" s="961"/>
      <c r="I387" s="961"/>
      <c r="J387" s="961"/>
      <c r="K387" s="961"/>
      <c r="L387" s="961"/>
      <c r="M387" s="961"/>
      <c r="N387" s="962"/>
      <c r="O387" s="19"/>
      <c r="P387" s="22" t="s">
        <v>172</v>
      </c>
      <c r="Q387" s="371" t="str">
        <f>"#"&amp;ADDRESS(ROW($C$11),COLUMN($C$11))</f>
        <v>#$C$11</v>
      </c>
      <c r="R387" s="245"/>
      <c r="S387" s="245"/>
      <c r="T387" s="245"/>
      <c r="U387" s="245"/>
      <c r="V387" s="245"/>
      <c r="W387" s="262"/>
    </row>
    <row r="388" spans="2:23" ht="5.0999999999999996" customHeight="1" x14ac:dyDescent="0.2">
      <c r="B388" s="244"/>
      <c r="C388" s="224"/>
      <c r="D388" s="25"/>
      <c r="E388" s="24"/>
      <c r="F388" s="996"/>
      <c r="G388" s="996"/>
      <c r="H388" s="996"/>
      <c r="I388" s="996"/>
      <c r="J388" s="996"/>
      <c r="K388" s="996"/>
      <c r="L388" s="996"/>
      <c r="M388" s="996"/>
      <c r="N388" s="997"/>
      <c r="O388" s="19"/>
      <c r="P388" s="245"/>
      <c r="Q388" s="245"/>
      <c r="R388" s="245"/>
      <c r="S388" s="245"/>
      <c r="T388" s="245"/>
      <c r="U388" s="245"/>
      <c r="V388" s="245"/>
      <c r="W388" s="262"/>
    </row>
    <row r="389" spans="2:23" ht="50.1" customHeight="1" x14ac:dyDescent="0.2">
      <c r="B389" s="244"/>
      <c r="C389" s="224"/>
      <c r="D389" s="25"/>
      <c r="E389" s="265"/>
      <c r="F389" s="926"/>
      <c r="G389" s="927"/>
      <c r="H389" s="927"/>
      <c r="I389" s="927"/>
      <c r="J389" s="927"/>
      <c r="K389" s="927"/>
      <c r="L389" s="927"/>
      <c r="M389" s="927"/>
      <c r="N389" s="941"/>
      <c r="O389" s="19"/>
      <c r="P389" s="245"/>
      <c r="Q389" s="245"/>
      <c r="R389" s="245"/>
      <c r="S389" s="245"/>
      <c r="T389" s="245"/>
      <c r="U389" s="245"/>
      <c r="V389" s="245"/>
      <c r="W389" s="262"/>
    </row>
    <row r="390" spans="2:23" ht="5.0999999999999996" customHeight="1" x14ac:dyDescent="0.2">
      <c r="B390" s="244"/>
      <c r="C390" s="344"/>
      <c r="D390" s="345"/>
      <c r="E390" s="350"/>
      <c r="F390" s="548"/>
      <c r="G390" s="548"/>
      <c r="H390" s="548"/>
      <c r="I390" s="548"/>
      <c r="J390" s="548"/>
      <c r="K390" s="548"/>
      <c r="L390" s="548"/>
      <c r="M390" s="548"/>
      <c r="N390" s="351"/>
      <c r="O390" s="19"/>
      <c r="P390" s="245"/>
      <c r="Q390" s="245"/>
      <c r="R390" s="254"/>
      <c r="S390" s="245"/>
      <c r="T390" s="245"/>
      <c r="U390" s="245"/>
      <c r="V390" s="245"/>
      <c r="W390" s="262"/>
    </row>
    <row r="391" spans="2:23" ht="12.75" customHeight="1" x14ac:dyDescent="0.2">
      <c r="B391" s="244"/>
      <c r="C391" s="352"/>
      <c r="D391" s="353"/>
      <c r="E391" s="353"/>
      <c r="F391" s="353"/>
      <c r="G391" s="353"/>
      <c r="H391" s="353"/>
      <c r="I391" s="353"/>
      <c r="J391" s="353"/>
      <c r="K391" s="353"/>
      <c r="L391" s="353"/>
      <c r="M391" s="353"/>
      <c r="N391" s="354"/>
      <c r="O391" s="19"/>
      <c r="P391" s="245"/>
      <c r="Q391" s="245"/>
      <c r="R391" s="245"/>
      <c r="S391" s="245"/>
      <c r="T391" s="245"/>
      <c r="U391" s="245"/>
      <c r="V391" s="245"/>
      <c r="W391" s="262"/>
    </row>
    <row r="392" spans="2:23" ht="15" customHeight="1" x14ac:dyDescent="0.2">
      <c r="B392" s="244"/>
      <c r="C392" s="318"/>
      <c r="D392" s="1024" t="str">
        <f>Translations!$B$329</f>
        <v>Dati, kas vajadzīgi, lai noteiktu līmeņatzīmju uzlabošanas rādītāju saskaņā ar direktīvas 10.a panta 2. punktu.</v>
      </c>
      <c r="E392" s="1025"/>
      <c r="F392" s="1025"/>
      <c r="G392" s="1025"/>
      <c r="H392" s="1025"/>
      <c r="I392" s="1025"/>
      <c r="J392" s="1025"/>
      <c r="K392" s="1025"/>
      <c r="L392" s="1025"/>
      <c r="M392" s="1025"/>
      <c r="N392" s="1026"/>
      <c r="O392" s="19"/>
      <c r="P392" s="245"/>
      <c r="Q392" s="245"/>
      <c r="R392" s="245"/>
      <c r="S392" s="245"/>
      <c r="T392" s="245"/>
      <c r="U392" s="245"/>
      <c r="V392" s="245"/>
      <c r="W392" s="262"/>
    </row>
    <row r="393" spans="2:23" ht="5.0999999999999996" customHeight="1" x14ac:dyDescent="0.2">
      <c r="B393" s="244"/>
      <c r="C393" s="318"/>
      <c r="D393" s="319"/>
      <c r="E393" s="319"/>
      <c r="F393" s="319"/>
      <c r="G393" s="319"/>
      <c r="H393" s="319"/>
      <c r="I393" s="319"/>
      <c r="J393" s="319"/>
      <c r="K393" s="319"/>
      <c r="L393" s="319"/>
      <c r="M393" s="319"/>
      <c r="N393" s="320"/>
      <c r="O393" s="19"/>
      <c r="P393" s="245"/>
      <c r="Q393" s="245"/>
      <c r="R393" s="245"/>
      <c r="S393" s="245"/>
      <c r="T393" s="245"/>
      <c r="U393" s="245"/>
      <c r="V393" s="245"/>
      <c r="W393" s="262"/>
    </row>
    <row r="394" spans="2:23" ht="12.75" customHeight="1" x14ac:dyDescent="0.2">
      <c r="B394" s="244"/>
      <c r="C394" s="318"/>
      <c r="D394" s="321" t="s">
        <v>28</v>
      </c>
      <c r="E394" s="1032" t="str">
        <f>Translations!$B$330</f>
        <v>Tieši attiecināmās emisijas</v>
      </c>
      <c r="F394" s="1032"/>
      <c r="G394" s="1032"/>
      <c r="H394" s="1032"/>
      <c r="I394" s="1032"/>
      <c r="J394" s="1032"/>
      <c r="K394" s="1032"/>
      <c r="L394" s="1032"/>
      <c r="M394" s="1032"/>
      <c r="N394" s="1033"/>
      <c r="O394" s="19"/>
      <c r="P394" s="245"/>
      <c r="Q394" s="245"/>
      <c r="R394" s="245"/>
      <c r="S394" s="245"/>
      <c r="T394" s="245"/>
      <c r="U394" s="245"/>
      <c r="V394" s="245"/>
      <c r="W394" s="262"/>
    </row>
    <row r="395" spans="2:23" ht="5.0999999999999996" customHeight="1" x14ac:dyDescent="0.2">
      <c r="B395" s="244"/>
      <c r="C395" s="318"/>
      <c r="D395" s="319"/>
      <c r="E395" s="323"/>
      <c r="F395" s="213"/>
      <c r="G395" s="553"/>
      <c r="H395" s="553"/>
      <c r="I395" s="553"/>
      <c r="J395" s="553"/>
      <c r="K395" s="553"/>
      <c r="L395" s="553"/>
      <c r="M395" s="553"/>
      <c r="N395" s="554"/>
      <c r="O395" s="19"/>
      <c r="P395" s="245"/>
      <c r="Q395" s="245"/>
      <c r="R395" s="245"/>
      <c r="S395" s="245"/>
      <c r="T395" s="245"/>
      <c r="U395" s="245"/>
      <c r="V395" s="245"/>
      <c r="W395" s="262"/>
    </row>
    <row r="396" spans="2:23" ht="12.75" customHeight="1" x14ac:dyDescent="0.2">
      <c r="B396" s="244"/>
      <c r="C396" s="318"/>
      <c r="D396" s="322"/>
      <c r="E396" s="324"/>
      <c r="F396" s="987" t="str">
        <f>IF(M351=EUConst_Relevant,HYPERLINK("#" &amp; Q396,EUConst_MsgDescription),"")</f>
        <v/>
      </c>
      <c r="G396" s="961"/>
      <c r="H396" s="961"/>
      <c r="I396" s="961"/>
      <c r="J396" s="961"/>
      <c r="K396" s="961"/>
      <c r="L396" s="961"/>
      <c r="M396" s="961"/>
      <c r="N396" s="962"/>
      <c r="O396" s="19"/>
      <c r="P396" s="22" t="s">
        <v>172</v>
      </c>
      <c r="Q396" s="371" t="str">
        <f>"#"&amp;ADDRESS(ROW($C$11),COLUMN($C$11))</f>
        <v>#$C$11</v>
      </c>
      <c r="R396" s="245"/>
      <c r="S396" s="245"/>
      <c r="T396" s="245"/>
      <c r="U396" s="245"/>
      <c r="V396" s="245"/>
      <c r="W396" s="262"/>
    </row>
    <row r="397" spans="2:23" ht="5.0999999999999996" customHeight="1" x14ac:dyDescent="0.2">
      <c r="B397" s="244"/>
      <c r="C397" s="318"/>
      <c r="D397" s="322"/>
      <c r="E397" s="325"/>
      <c r="F397" s="988"/>
      <c r="G397" s="988"/>
      <c r="H397" s="988"/>
      <c r="I397" s="988"/>
      <c r="J397" s="988"/>
      <c r="K397" s="988"/>
      <c r="L397" s="988"/>
      <c r="M397" s="988"/>
      <c r="N397" s="989"/>
      <c r="O397" s="19"/>
      <c r="P397" s="245"/>
      <c r="Q397" s="245"/>
      <c r="R397" s="245"/>
      <c r="S397" s="245"/>
      <c r="T397" s="245"/>
      <c r="U397" s="245"/>
      <c r="V397" s="245"/>
      <c r="W397" s="262"/>
    </row>
    <row r="398" spans="2:23" ht="50.1" customHeight="1" x14ac:dyDescent="0.2">
      <c r="B398" s="244"/>
      <c r="C398" s="318"/>
      <c r="D398" s="319"/>
      <c r="E398" s="319"/>
      <c r="F398" s="926"/>
      <c r="G398" s="927"/>
      <c r="H398" s="927"/>
      <c r="I398" s="927"/>
      <c r="J398" s="927"/>
      <c r="K398" s="927"/>
      <c r="L398" s="927"/>
      <c r="M398" s="927"/>
      <c r="N398" s="941"/>
      <c r="O398" s="19"/>
      <c r="P398" s="245"/>
      <c r="Q398" s="245"/>
      <c r="R398" s="245"/>
      <c r="S398" s="245"/>
      <c r="T398" s="245"/>
      <c r="U398" s="245"/>
      <c r="V398" s="245"/>
      <c r="W398" s="262"/>
    </row>
    <row r="399" spans="2:23" ht="5.0999999999999996" customHeight="1" x14ac:dyDescent="0.2">
      <c r="B399" s="244"/>
      <c r="C399" s="318"/>
      <c r="D399" s="319"/>
      <c r="E399" s="319"/>
      <c r="F399" s="319"/>
      <c r="G399" s="319"/>
      <c r="H399" s="319"/>
      <c r="I399" s="319"/>
      <c r="J399" s="319"/>
      <c r="K399" s="319"/>
      <c r="L399" s="319"/>
      <c r="M399" s="319"/>
      <c r="N399" s="320"/>
      <c r="O399" s="19"/>
      <c r="P399" s="245"/>
      <c r="Q399" s="245"/>
      <c r="R399" s="245"/>
      <c r="S399" s="245"/>
      <c r="T399" s="245"/>
      <c r="U399" s="245"/>
      <c r="V399" s="245"/>
      <c r="W399" s="262"/>
    </row>
    <row r="400" spans="2:23" ht="12.75" customHeight="1" x14ac:dyDescent="0.2">
      <c r="B400" s="244"/>
      <c r="C400" s="318"/>
      <c r="D400" s="319"/>
      <c r="E400" s="319"/>
      <c r="F400" s="990" t="str">
        <f>Translations!$B$210</f>
        <v>Atsauce uz ārējām datnēm (attiecīgā gadījumā)</v>
      </c>
      <c r="G400" s="990"/>
      <c r="H400" s="990"/>
      <c r="I400" s="990"/>
      <c r="J400" s="990"/>
      <c r="K400" s="900"/>
      <c r="L400" s="900"/>
      <c r="M400" s="900"/>
      <c r="N400" s="900"/>
      <c r="O400" s="19"/>
      <c r="P400" s="245"/>
      <c r="Q400" s="245"/>
      <c r="R400" s="245"/>
      <c r="S400" s="245"/>
      <c r="T400" s="245"/>
      <c r="U400" s="245"/>
      <c r="V400" s="245"/>
      <c r="W400" s="262"/>
    </row>
    <row r="401" spans="2:23" ht="5.0999999999999996" customHeight="1" x14ac:dyDescent="0.2">
      <c r="B401" s="244"/>
      <c r="C401" s="318"/>
      <c r="D401" s="322"/>
      <c r="E401" s="319"/>
      <c r="F401" s="319"/>
      <c r="G401" s="319"/>
      <c r="H401" s="319"/>
      <c r="I401" s="319"/>
      <c r="J401" s="319"/>
      <c r="K401" s="319"/>
      <c r="L401" s="319"/>
      <c r="M401" s="319"/>
      <c r="N401" s="320"/>
      <c r="O401" s="19"/>
      <c r="P401" s="245"/>
      <c r="Q401" s="245"/>
      <c r="R401" s="245"/>
      <c r="S401" s="245"/>
      <c r="T401" s="245"/>
      <c r="U401" s="245"/>
      <c r="V401" s="245"/>
      <c r="W401" s="262"/>
    </row>
    <row r="402" spans="2:23" ht="5.0999999999999996" customHeight="1" x14ac:dyDescent="0.2">
      <c r="B402" s="244"/>
      <c r="C402" s="315"/>
      <c r="D402" s="328"/>
      <c r="E402" s="316"/>
      <c r="F402" s="316"/>
      <c r="G402" s="316"/>
      <c r="H402" s="316"/>
      <c r="I402" s="316"/>
      <c r="J402" s="316"/>
      <c r="K402" s="316"/>
      <c r="L402" s="316"/>
      <c r="M402" s="316"/>
      <c r="N402" s="317"/>
      <c r="O402" s="19"/>
      <c r="P402" s="245"/>
      <c r="Q402" s="245"/>
      <c r="R402" s="245"/>
      <c r="S402" s="245"/>
      <c r="T402" s="245"/>
      <c r="U402" s="245"/>
      <c r="V402" s="245"/>
      <c r="W402" s="262"/>
    </row>
    <row r="403" spans="2:23" ht="12.75" customHeight="1" x14ac:dyDescent="0.2">
      <c r="B403" s="244"/>
      <c r="C403" s="318"/>
      <c r="D403" s="321" t="s">
        <v>29</v>
      </c>
      <c r="E403" s="1017" t="str">
        <f>Translations!$B$831</f>
        <v>Enerģijas ielaide šajā apakšiekārtā un relevantais emisijas faktors</v>
      </c>
      <c r="F403" s="1017"/>
      <c r="G403" s="1017"/>
      <c r="H403" s="1017"/>
      <c r="I403" s="1017"/>
      <c r="J403" s="1017"/>
      <c r="K403" s="1017"/>
      <c r="L403" s="1017"/>
      <c r="M403" s="1017"/>
      <c r="N403" s="1018"/>
      <c r="O403" s="19"/>
      <c r="P403" s="245"/>
      <c r="Q403" s="245"/>
      <c r="R403" s="245"/>
      <c r="S403" s="245"/>
      <c r="T403" s="245"/>
      <c r="U403" s="245"/>
      <c r="V403" s="245"/>
      <c r="W403" s="262"/>
    </row>
    <row r="404" spans="2:23" ht="5.0999999999999996" customHeight="1" x14ac:dyDescent="0.2">
      <c r="B404" s="244"/>
      <c r="C404" s="318"/>
      <c r="D404" s="319"/>
      <c r="E404" s="1019"/>
      <c r="F404" s="1020"/>
      <c r="G404" s="1020"/>
      <c r="H404" s="1020"/>
      <c r="I404" s="1020"/>
      <c r="J404" s="1020"/>
      <c r="K404" s="1020"/>
      <c r="L404" s="1020"/>
      <c r="M404" s="1020"/>
      <c r="N404" s="1021"/>
      <c r="O404" s="19"/>
      <c r="P404" s="245"/>
      <c r="Q404" s="245"/>
      <c r="R404" s="245"/>
      <c r="S404" s="245"/>
      <c r="T404" s="245"/>
      <c r="U404" s="245"/>
      <c r="V404" s="245"/>
      <c r="W404" s="262"/>
    </row>
    <row r="405" spans="2:23" ht="12.75" customHeight="1" x14ac:dyDescent="0.2">
      <c r="B405" s="244"/>
      <c r="C405" s="318"/>
      <c r="D405" s="322" t="s">
        <v>32</v>
      </c>
      <c r="E405" s="980" t="str">
        <f>Translations!$B$249</f>
        <v>Informācija par izmantoto metodiku</v>
      </c>
      <c r="F405" s="980"/>
      <c r="G405" s="980"/>
      <c r="H405" s="980"/>
      <c r="I405" s="980"/>
      <c r="J405" s="980"/>
      <c r="K405" s="980"/>
      <c r="L405" s="980"/>
      <c r="M405" s="980"/>
      <c r="N405" s="981"/>
      <c r="O405" s="19"/>
      <c r="P405" s="245"/>
      <c r="Q405" s="245"/>
      <c r="R405" s="245"/>
      <c r="S405" s="245"/>
      <c r="T405" s="245"/>
      <c r="U405" s="245"/>
      <c r="V405" s="245"/>
      <c r="W405" s="262"/>
    </row>
    <row r="406" spans="2:23" ht="25.5" customHeight="1" x14ac:dyDescent="0.2">
      <c r="B406" s="244"/>
      <c r="C406" s="318"/>
      <c r="D406" s="319"/>
      <c r="E406" s="319"/>
      <c r="F406" s="336"/>
      <c r="G406" s="319"/>
      <c r="H406" s="357" t="str">
        <f>Translations!$B$401</f>
        <v>Relevants(-a)?</v>
      </c>
      <c r="I406" s="982" t="str">
        <f>Translations!$B$254</f>
        <v>Datu avots</v>
      </c>
      <c r="J406" s="982"/>
      <c r="K406" s="982" t="str">
        <f>Translations!$B$255</f>
        <v>Cits datu avots (attiecīgā gadījumā)</v>
      </c>
      <c r="L406" s="982"/>
      <c r="M406" s="982" t="str">
        <f>Translations!$B$255</f>
        <v>Cits datu avots (attiecīgā gadījumā)</v>
      </c>
      <c r="N406" s="982"/>
      <c r="O406" s="19"/>
      <c r="P406" s="245"/>
      <c r="Q406" s="245"/>
      <c r="R406" s="245"/>
      <c r="S406" s="245"/>
      <c r="T406" s="245"/>
      <c r="U406" s="245"/>
      <c r="V406" s="245"/>
      <c r="W406" s="262"/>
    </row>
    <row r="407" spans="2:23" ht="12.75" customHeight="1" x14ac:dyDescent="0.2">
      <c r="B407" s="244"/>
      <c r="C407" s="318"/>
      <c r="D407" s="322"/>
      <c r="E407" s="324" t="s">
        <v>302</v>
      </c>
      <c r="F407" s="967" t="str">
        <f>Translations!$B$833</f>
        <v>Kurināmā un materiālu ielaide</v>
      </c>
      <c r="G407" s="967"/>
      <c r="H407" s="968"/>
      <c r="I407" s="958"/>
      <c r="J407" s="959"/>
      <c r="K407" s="953"/>
      <c r="L407" s="957"/>
      <c r="M407" s="953"/>
      <c r="N407" s="954"/>
      <c r="O407" s="19"/>
      <c r="P407" s="245"/>
      <c r="Q407" s="245"/>
      <c r="R407" s="245"/>
      <c r="S407" s="245"/>
      <c r="T407" s="245"/>
      <c r="U407" s="245"/>
      <c r="V407" s="245"/>
      <c r="W407" s="262"/>
    </row>
    <row r="408" spans="2:23" ht="12.75" customHeight="1" x14ac:dyDescent="0.2">
      <c r="B408" s="244"/>
      <c r="C408" s="318"/>
      <c r="D408" s="322"/>
      <c r="E408" s="324" t="s">
        <v>303</v>
      </c>
      <c r="F408" s="969" t="str">
        <f>Translations!$B$402</f>
        <v>Zemākā siltumspēja</v>
      </c>
      <c r="G408" s="969"/>
      <c r="H408" s="970"/>
      <c r="I408" s="971"/>
      <c r="J408" s="1095"/>
      <c r="K408" s="973"/>
      <c r="L408" s="975"/>
      <c r="M408" s="973"/>
      <c r="N408" s="975"/>
      <c r="O408" s="19"/>
      <c r="P408" s="245"/>
      <c r="Q408" s="245"/>
      <c r="R408" s="245"/>
      <c r="S408" s="245"/>
      <c r="T408" s="245"/>
      <c r="U408" s="245"/>
      <c r="V408" s="245"/>
      <c r="W408" s="262"/>
    </row>
    <row r="409" spans="2:23" ht="12.75" customHeight="1" thickBot="1" x14ac:dyDescent="0.25">
      <c r="B409" s="244"/>
      <c r="C409" s="318"/>
      <c r="D409" s="322"/>
      <c r="E409" s="324" t="s">
        <v>304</v>
      </c>
      <c r="F409" s="1006" t="str">
        <f>Translations!$B$353</f>
        <v>Svērtais emisijas faktors</v>
      </c>
      <c r="G409" s="1006"/>
      <c r="H409" s="1007"/>
      <c r="I409" s="823"/>
      <c r="J409" s="825"/>
      <c r="K409" s="1096"/>
      <c r="L409" s="1097"/>
      <c r="M409" s="1096"/>
      <c r="N409" s="1097"/>
      <c r="O409" s="19"/>
      <c r="P409" s="245"/>
      <c r="Q409" s="245"/>
      <c r="R409" s="245"/>
      <c r="S409" s="245"/>
      <c r="T409" s="245"/>
      <c r="U409" s="245"/>
      <c r="V409" s="245"/>
      <c r="W409" s="262"/>
    </row>
    <row r="410" spans="2:23" ht="12.75" customHeight="1" x14ac:dyDescent="0.2">
      <c r="B410" s="244"/>
      <c r="C410" s="318"/>
      <c r="D410" s="322"/>
      <c r="E410" s="324" t="s">
        <v>305</v>
      </c>
      <c r="F410" s="967" t="str">
        <f>Translations!$B$403</f>
        <v>Atlikumgāzu kurināmā ielaide</v>
      </c>
      <c r="G410" s="968"/>
      <c r="H410" s="1091"/>
      <c r="I410" s="958"/>
      <c r="J410" s="1094"/>
      <c r="K410" s="953"/>
      <c r="L410" s="954"/>
      <c r="M410" s="953"/>
      <c r="N410" s="954"/>
      <c r="O410" s="19"/>
      <c r="P410" s="245"/>
      <c r="Q410" s="245"/>
      <c r="R410" s="245"/>
      <c r="S410" s="245"/>
      <c r="T410" s="245"/>
      <c r="U410" s="245"/>
      <c r="V410" s="245"/>
      <c r="W410" s="372" t="b">
        <f>AND(H410&lt;&gt;"",H410=FALSE)</f>
        <v>0</v>
      </c>
    </row>
    <row r="411" spans="2:23" ht="12.75" customHeight="1" x14ac:dyDescent="0.2">
      <c r="B411" s="244"/>
      <c r="C411" s="318"/>
      <c r="D411" s="322"/>
      <c r="E411" s="324" t="s">
        <v>306</v>
      </c>
      <c r="F411" s="969" t="str">
        <f>Translations!$B$402</f>
        <v>Zemākā siltumspēja</v>
      </c>
      <c r="G411" s="970"/>
      <c r="H411" s="1092"/>
      <c r="I411" s="971"/>
      <c r="J411" s="1095"/>
      <c r="K411" s="973"/>
      <c r="L411" s="975"/>
      <c r="M411" s="973"/>
      <c r="N411" s="975"/>
      <c r="O411" s="19"/>
      <c r="P411" s="245"/>
      <c r="Q411" s="245"/>
      <c r="R411" s="245"/>
      <c r="S411" s="245"/>
      <c r="T411" s="245"/>
      <c r="U411" s="245"/>
      <c r="V411" s="245"/>
      <c r="W411" s="360" t="b">
        <f>W410</f>
        <v>0</v>
      </c>
    </row>
    <row r="412" spans="2:23" ht="12.75" customHeight="1" thickBot="1" x14ac:dyDescent="0.25">
      <c r="B412" s="244"/>
      <c r="C412" s="318"/>
      <c r="D412" s="322"/>
      <c r="E412" s="324" t="s">
        <v>307</v>
      </c>
      <c r="F412" s="976" t="str">
        <f>Translations!$B$375</f>
        <v>Emisijas faktors</v>
      </c>
      <c r="G412" s="977"/>
      <c r="H412" s="1093"/>
      <c r="I412" s="934"/>
      <c r="J412" s="966"/>
      <c r="K412" s="936"/>
      <c r="L412" s="938"/>
      <c r="M412" s="936"/>
      <c r="N412" s="938"/>
      <c r="O412" s="19"/>
      <c r="P412" s="245"/>
      <c r="Q412" s="245"/>
      <c r="R412" s="245"/>
      <c r="S412" s="245"/>
      <c r="T412" s="245"/>
      <c r="U412" s="245"/>
      <c r="V412" s="245"/>
      <c r="W412" s="369" t="b">
        <f>W411</f>
        <v>0</v>
      </c>
    </row>
    <row r="413" spans="2:23" ht="12.75" customHeight="1" x14ac:dyDescent="0.2">
      <c r="B413" s="244"/>
      <c r="C413" s="318"/>
      <c r="D413" s="322"/>
      <c r="E413" s="324" t="s">
        <v>308</v>
      </c>
      <c r="F413" s="977" t="str">
        <f>Translations!$B$837</f>
        <v>Elektroenerģijas ielaide siltuma ražošanai</v>
      </c>
      <c r="G413" s="1090"/>
      <c r="H413" s="491"/>
      <c r="I413" s="934"/>
      <c r="J413" s="966"/>
      <c r="K413" s="936"/>
      <c r="L413" s="938"/>
      <c r="M413" s="936"/>
      <c r="N413" s="938"/>
      <c r="O413" s="19"/>
      <c r="P413" s="245"/>
      <c r="Q413" s="245"/>
      <c r="R413" s="245"/>
      <c r="S413" s="245"/>
      <c r="T413" s="245"/>
      <c r="U413" s="245"/>
      <c r="V413" s="245"/>
      <c r="W413" s="372" t="b">
        <f>AND(H413&lt;&gt;"",H413=FALSE)</f>
        <v>0</v>
      </c>
    </row>
    <row r="414" spans="2:23" ht="5.0999999999999996" customHeight="1" x14ac:dyDescent="0.2">
      <c r="B414" s="244"/>
      <c r="C414" s="318"/>
      <c r="D414" s="322"/>
      <c r="E414" s="319"/>
      <c r="F414" s="319"/>
      <c r="G414" s="319"/>
      <c r="H414" s="319"/>
      <c r="I414" s="319"/>
      <c r="J414" s="319"/>
      <c r="K414" s="319"/>
      <c r="L414" s="319"/>
      <c r="M414" s="319"/>
      <c r="N414" s="320"/>
      <c r="O414" s="19"/>
      <c r="P414" s="245"/>
      <c r="Q414" s="245"/>
      <c r="R414" s="245"/>
      <c r="S414" s="245"/>
      <c r="T414" s="245"/>
      <c r="U414" s="245"/>
      <c r="V414" s="245"/>
      <c r="W414" s="262"/>
    </row>
    <row r="415" spans="2:23" ht="12.75" customHeight="1" x14ac:dyDescent="0.2">
      <c r="B415" s="244"/>
      <c r="C415" s="318"/>
      <c r="D415" s="322"/>
      <c r="E415" s="324" t="s">
        <v>309</v>
      </c>
      <c r="F415" s="978" t="str">
        <f>Translations!$B$257</f>
        <v>Izmantotās metodikas apraksts</v>
      </c>
      <c r="G415" s="978"/>
      <c r="H415" s="978"/>
      <c r="I415" s="978"/>
      <c r="J415" s="978"/>
      <c r="K415" s="978"/>
      <c r="L415" s="978"/>
      <c r="M415" s="978"/>
      <c r="N415" s="979"/>
      <c r="O415" s="19"/>
      <c r="P415" s="245"/>
      <c r="Q415" s="245"/>
      <c r="R415" s="245"/>
      <c r="S415" s="245"/>
      <c r="T415" s="245"/>
      <c r="U415" s="245"/>
      <c r="V415" s="245"/>
      <c r="W415" s="262"/>
    </row>
    <row r="416" spans="2:23" ht="5.0999999999999996" customHeight="1" x14ac:dyDescent="0.2">
      <c r="B416" s="244"/>
      <c r="C416" s="318"/>
      <c r="D416" s="319"/>
      <c r="E416" s="323"/>
      <c r="F416" s="333"/>
      <c r="G416" s="334"/>
      <c r="H416" s="334"/>
      <c r="I416" s="334"/>
      <c r="J416" s="334"/>
      <c r="K416" s="334"/>
      <c r="L416" s="334"/>
      <c r="M416" s="334"/>
      <c r="N416" s="335"/>
      <c r="O416" s="19"/>
      <c r="P416" s="245"/>
      <c r="Q416" s="245"/>
      <c r="R416" s="245"/>
      <c r="S416" s="245"/>
      <c r="T416" s="245"/>
      <c r="U416" s="245"/>
      <c r="V416" s="245"/>
      <c r="W416" s="262"/>
    </row>
    <row r="417" spans="2:23" ht="12.75" customHeight="1" x14ac:dyDescent="0.2">
      <c r="B417" s="244"/>
      <c r="C417" s="318"/>
      <c r="D417" s="322"/>
      <c r="E417" s="324"/>
      <c r="F417" s="987" t="str">
        <f>IF(M351=EUConst_Relevant,HYPERLINK("#" &amp; Q417,EUConst_MsgDescription),"")</f>
        <v/>
      </c>
      <c r="G417" s="961"/>
      <c r="H417" s="961"/>
      <c r="I417" s="961"/>
      <c r="J417" s="961"/>
      <c r="K417" s="961"/>
      <c r="L417" s="961"/>
      <c r="M417" s="961"/>
      <c r="N417" s="962"/>
      <c r="O417" s="19"/>
      <c r="P417" s="22" t="s">
        <v>172</v>
      </c>
      <c r="Q417" s="371" t="str">
        <f>"#"&amp;ADDRESS(ROW($C$11),COLUMN($C$11))</f>
        <v>#$C$11</v>
      </c>
      <c r="R417" s="245"/>
      <c r="S417" s="245"/>
      <c r="T417" s="245"/>
      <c r="U417" s="245"/>
      <c r="V417" s="245"/>
      <c r="W417" s="262"/>
    </row>
    <row r="418" spans="2:23" ht="5.0999999999999996" customHeight="1" x14ac:dyDescent="0.2">
      <c r="B418" s="244"/>
      <c r="C418" s="318"/>
      <c r="D418" s="322"/>
      <c r="E418" s="325"/>
      <c r="F418" s="988"/>
      <c r="G418" s="988"/>
      <c r="H418" s="988"/>
      <c r="I418" s="988"/>
      <c r="J418" s="988"/>
      <c r="K418" s="988"/>
      <c r="L418" s="988"/>
      <c r="M418" s="988"/>
      <c r="N418" s="989"/>
      <c r="O418" s="19"/>
      <c r="P418" s="245"/>
      <c r="Q418" s="245"/>
      <c r="R418" s="245"/>
      <c r="S418" s="245"/>
      <c r="T418" s="245"/>
      <c r="U418" s="245"/>
      <c r="V418" s="245"/>
      <c r="W418" s="262"/>
    </row>
    <row r="419" spans="2:23" ht="50.1" customHeight="1" x14ac:dyDescent="0.2">
      <c r="B419" s="244"/>
      <c r="C419" s="318"/>
      <c r="D419" s="325"/>
      <c r="E419" s="325"/>
      <c r="F419" s="946"/>
      <c r="G419" s="947"/>
      <c r="H419" s="947"/>
      <c r="I419" s="947"/>
      <c r="J419" s="947"/>
      <c r="K419" s="947"/>
      <c r="L419" s="947"/>
      <c r="M419" s="947"/>
      <c r="N419" s="948"/>
      <c r="O419" s="19"/>
      <c r="P419" s="245"/>
      <c r="Q419" s="245"/>
      <c r="R419" s="245"/>
      <c r="S419" s="245"/>
      <c r="T419" s="245"/>
      <c r="U419" s="245"/>
      <c r="V419" s="245"/>
      <c r="W419" s="262"/>
    </row>
    <row r="420" spans="2:23" ht="5.0999999999999996" customHeight="1" x14ac:dyDescent="0.2">
      <c r="B420" s="244"/>
      <c r="C420" s="318"/>
      <c r="D420" s="322"/>
      <c r="E420" s="319"/>
      <c r="F420" s="319"/>
      <c r="G420" s="319"/>
      <c r="H420" s="319"/>
      <c r="I420" s="319"/>
      <c r="J420" s="319"/>
      <c r="K420" s="319"/>
      <c r="L420" s="319"/>
      <c r="M420" s="319"/>
      <c r="N420" s="320"/>
      <c r="O420" s="19"/>
      <c r="P420" s="245"/>
      <c r="Q420" s="245"/>
      <c r="R420" s="245"/>
      <c r="S420" s="245"/>
      <c r="T420" s="245"/>
      <c r="U420" s="245"/>
      <c r="V420" s="245"/>
      <c r="W420" s="262"/>
    </row>
    <row r="421" spans="2:23" ht="12.75" customHeight="1" x14ac:dyDescent="0.2">
      <c r="B421" s="244"/>
      <c r="C421" s="318"/>
      <c r="D421" s="322"/>
      <c r="E421" s="324"/>
      <c r="F421" s="990" t="str">
        <f>Translations!$B$210</f>
        <v>Atsauce uz ārējām datnēm (attiecīgā gadījumā)</v>
      </c>
      <c r="G421" s="990"/>
      <c r="H421" s="990"/>
      <c r="I421" s="990"/>
      <c r="J421" s="990"/>
      <c r="K421" s="900"/>
      <c r="L421" s="900"/>
      <c r="M421" s="900"/>
      <c r="N421" s="900"/>
      <c r="O421" s="19"/>
      <c r="P421" s="245"/>
      <c r="Q421" s="245"/>
      <c r="R421" s="245"/>
      <c r="S421" s="245"/>
      <c r="T421" s="245"/>
      <c r="U421" s="245"/>
      <c r="V421" s="245"/>
      <c r="W421" s="262" t="s">
        <v>165</v>
      </c>
    </row>
    <row r="422" spans="2:23" ht="5.0999999999999996" customHeight="1" thickBot="1" x14ac:dyDescent="0.25">
      <c r="B422" s="244"/>
      <c r="C422" s="318"/>
      <c r="D422" s="322"/>
      <c r="E422" s="319"/>
      <c r="F422" s="319"/>
      <c r="G422" s="319"/>
      <c r="H422" s="319"/>
      <c r="I422" s="319"/>
      <c r="J422" s="319"/>
      <c r="K422" s="319"/>
      <c r="L422" s="319"/>
      <c r="M422" s="319"/>
      <c r="N422" s="320"/>
      <c r="O422" s="19"/>
      <c r="P422" s="245"/>
      <c r="Q422" s="245"/>
      <c r="R422" s="245"/>
      <c r="S422" s="245"/>
      <c r="T422" s="245"/>
      <c r="U422" s="245"/>
      <c r="V422" s="245"/>
      <c r="W422" s="245"/>
    </row>
    <row r="423" spans="2:23" ht="12.75" customHeight="1" x14ac:dyDescent="0.2">
      <c r="B423" s="244"/>
      <c r="C423" s="318"/>
      <c r="D423" s="322" t="s">
        <v>33</v>
      </c>
      <c r="E423" s="1006" t="str">
        <f>Translations!$B$258</f>
        <v>Vai ir ievērota hierarhiskā kārtība?</v>
      </c>
      <c r="F423" s="1006"/>
      <c r="G423" s="1006"/>
      <c r="H423" s="1007"/>
      <c r="I423" s="260"/>
      <c r="J423" s="330" t="str">
        <f>Translations!$B$259</f>
        <v xml:space="preserve"> Ja nav, kāpēc nav?</v>
      </c>
      <c r="K423" s="926"/>
      <c r="L423" s="927"/>
      <c r="M423" s="927"/>
      <c r="N423" s="941"/>
      <c r="O423" s="19"/>
      <c r="P423" s="245"/>
      <c r="Q423" s="245"/>
      <c r="R423" s="245"/>
      <c r="S423" s="245"/>
      <c r="T423" s="245"/>
      <c r="U423" s="245"/>
      <c r="V423" s="245"/>
      <c r="W423" s="364" t="b">
        <f>AND(I423&lt;&gt;"",I423=TRUE)</f>
        <v>0</v>
      </c>
    </row>
    <row r="424" spans="2:23" ht="5.0999999999999996" customHeight="1" x14ac:dyDescent="0.2">
      <c r="B424" s="244"/>
      <c r="C424" s="318"/>
      <c r="D424" s="319"/>
      <c r="E424" s="549"/>
      <c r="F424" s="549"/>
      <c r="G424" s="549"/>
      <c r="H424" s="549"/>
      <c r="I424" s="549"/>
      <c r="J424" s="549"/>
      <c r="K424" s="549"/>
      <c r="L424" s="549"/>
      <c r="M424" s="549"/>
      <c r="N424" s="550"/>
      <c r="O424" s="19"/>
      <c r="P424" s="245"/>
      <c r="Q424" s="245"/>
      <c r="R424" s="245"/>
      <c r="S424" s="245"/>
      <c r="T424" s="245"/>
      <c r="U424" s="245"/>
      <c r="V424" s="254"/>
      <c r="W424" s="360"/>
    </row>
    <row r="425" spans="2:23" ht="12.75" customHeight="1" x14ac:dyDescent="0.2">
      <c r="B425" s="244"/>
      <c r="C425" s="318"/>
      <c r="D425" s="331"/>
      <c r="E425" s="331"/>
      <c r="F425" s="978" t="str">
        <f>Translations!$B$264</f>
        <v>Sīkākas ziņas par jebkādām atkāpēm no hierarhijas</v>
      </c>
      <c r="G425" s="978"/>
      <c r="H425" s="978"/>
      <c r="I425" s="978"/>
      <c r="J425" s="978"/>
      <c r="K425" s="978"/>
      <c r="L425" s="978"/>
      <c r="M425" s="978"/>
      <c r="N425" s="979"/>
      <c r="O425" s="19"/>
      <c r="P425" s="245"/>
      <c r="Q425" s="245"/>
      <c r="R425" s="245"/>
      <c r="S425" s="245"/>
      <c r="T425" s="245"/>
      <c r="U425" s="245"/>
      <c r="V425" s="254"/>
      <c r="W425" s="360"/>
    </row>
    <row r="426" spans="2:23" ht="25.5" customHeight="1" thickBot="1" x14ac:dyDescent="0.25">
      <c r="B426" s="244"/>
      <c r="C426" s="318"/>
      <c r="D426" s="331"/>
      <c r="E426" s="331"/>
      <c r="F426" s="946"/>
      <c r="G426" s="947"/>
      <c r="H426" s="947"/>
      <c r="I426" s="947"/>
      <c r="J426" s="947"/>
      <c r="K426" s="947"/>
      <c r="L426" s="947"/>
      <c r="M426" s="947"/>
      <c r="N426" s="948"/>
      <c r="O426" s="19"/>
      <c r="P426" s="245"/>
      <c r="Q426" s="245"/>
      <c r="R426" s="245"/>
      <c r="S426" s="245"/>
      <c r="T426" s="245"/>
      <c r="U426" s="245"/>
      <c r="V426" s="254"/>
      <c r="W426" s="268" t="b">
        <f>W423</f>
        <v>0</v>
      </c>
    </row>
    <row r="427" spans="2:23" ht="5.0999999999999996" customHeight="1" x14ac:dyDescent="0.2">
      <c r="B427" s="244"/>
      <c r="C427" s="318"/>
      <c r="D427" s="322"/>
      <c r="E427" s="319"/>
      <c r="F427" s="319"/>
      <c r="G427" s="319"/>
      <c r="H427" s="319"/>
      <c r="I427" s="319"/>
      <c r="J427" s="319"/>
      <c r="K427" s="319"/>
      <c r="L427" s="319"/>
      <c r="M427" s="319"/>
      <c r="N427" s="320"/>
      <c r="O427" s="19"/>
      <c r="P427" s="245"/>
      <c r="Q427" s="245"/>
      <c r="R427" s="245"/>
      <c r="S427" s="245"/>
      <c r="T427" s="245"/>
      <c r="U427" s="245"/>
      <c r="V427" s="245"/>
      <c r="W427" s="363"/>
    </row>
    <row r="428" spans="2:23" ht="5.0999999999999996" customHeight="1" x14ac:dyDescent="0.2">
      <c r="B428" s="244"/>
      <c r="C428" s="315"/>
      <c r="D428" s="328"/>
      <c r="E428" s="316"/>
      <c r="F428" s="316"/>
      <c r="G428" s="316"/>
      <c r="H428" s="316"/>
      <c r="I428" s="316"/>
      <c r="J428" s="316"/>
      <c r="K428" s="316"/>
      <c r="L428" s="316"/>
      <c r="M428" s="316"/>
      <c r="N428" s="317"/>
      <c r="O428" s="19"/>
      <c r="P428" s="245"/>
      <c r="Q428" s="245"/>
      <c r="R428" s="245"/>
      <c r="S428" s="245"/>
      <c r="T428" s="245"/>
      <c r="U428" s="245"/>
      <c r="V428" s="245"/>
      <c r="W428" s="262"/>
    </row>
    <row r="429" spans="2:23" ht="12.75" customHeight="1" x14ac:dyDescent="0.2">
      <c r="B429" s="244"/>
      <c r="C429" s="318"/>
      <c r="D429" s="321" t="s">
        <v>30</v>
      </c>
      <c r="E429" s="1017" t="str">
        <f>Translations!$B$404</f>
        <v>Saražotais izmērāmais siltums</v>
      </c>
      <c r="F429" s="1017"/>
      <c r="G429" s="1017"/>
      <c r="H429" s="1017"/>
      <c r="I429" s="1017"/>
      <c r="J429" s="1017"/>
      <c r="K429" s="1017"/>
      <c r="L429" s="1017"/>
      <c r="M429" s="1017"/>
      <c r="N429" s="1018"/>
      <c r="O429" s="19"/>
      <c r="P429" s="245"/>
      <c r="Q429" s="245"/>
      <c r="R429" s="245"/>
      <c r="S429" s="254"/>
      <c r="T429" s="254"/>
      <c r="U429" s="245"/>
      <c r="V429" s="245"/>
      <c r="W429" s="262"/>
    </row>
    <row r="430" spans="2:23" ht="5.0999999999999996" customHeight="1" x14ac:dyDescent="0.2">
      <c r="B430" s="244"/>
      <c r="C430" s="318"/>
      <c r="D430" s="319"/>
      <c r="E430" s="1019"/>
      <c r="F430" s="1020"/>
      <c r="G430" s="1020"/>
      <c r="H430" s="1020"/>
      <c r="I430" s="1020"/>
      <c r="J430" s="1020"/>
      <c r="K430" s="1020"/>
      <c r="L430" s="1020"/>
      <c r="M430" s="1020"/>
      <c r="N430" s="1021"/>
      <c r="O430" s="19"/>
      <c r="P430" s="245"/>
      <c r="Q430" s="245"/>
      <c r="R430" s="245"/>
      <c r="S430" s="245"/>
      <c r="T430" s="245"/>
      <c r="U430" s="245"/>
      <c r="V430" s="245"/>
      <c r="W430" s="262"/>
    </row>
    <row r="431" spans="2:23" ht="12.75" customHeight="1" x14ac:dyDescent="0.2">
      <c r="B431" s="244"/>
      <c r="C431" s="318"/>
      <c r="D431" s="322" t="s">
        <v>32</v>
      </c>
      <c r="E431" s="980" t="str">
        <f>Translations!$B$249</f>
        <v>Informācija par izmantoto metodiku</v>
      </c>
      <c r="F431" s="980"/>
      <c r="G431" s="980"/>
      <c r="H431" s="980"/>
      <c r="I431" s="980"/>
      <c r="J431" s="980"/>
      <c r="K431" s="980"/>
      <c r="L431" s="980"/>
      <c r="M431" s="980"/>
      <c r="N431" s="981"/>
      <c r="O431" s="19"/>
      <c r="P431" s="245"/>
      <c r="Q431" s="245"/>
      <c r="R431" s="245"/>
      <c r="S431" s="245"/>
      <c r="T431" s="245"/>
      <c r="U431" s="245"/>
      <c r="V431" s="245"/>
      <c r="W431" s="262"/>
    </row>
    <row r="432" spans="2:23" ht="25.5" customHeight="1" x14ac:dyDescent="0.2">
      <c r="B432" s="244"/>
      <c r="C432" s="318"/>
      <c r="D432" s="319"/>
      <c r="E432" s="319"/>
      <c r="F432" s="319"/>
      <c r="G432" s="319"/>
      <c r="H432" s="319"/>
      <c r="I432" s="982" t="str">
        <f>Translations!$B$254</f>
        <v>Datu avots</v>
      </c>
      <c r="J432" s="982"/>
      <c r="K432" s="982" t="str">
        <f>Translations!$B$255</f>
        <v>Cits datu avots (attiecīgā gadījumā)</v>
      </c>
      <c r="L432" s="982"/>
      <c r="M432" s="982" t="str">
        <f>Translations!$B$255</f>
        <v>Cits datu avots (attiecīgā gadījumā)</v>
      </c>
      <c r="N432" s="982"/>
      <c r="O432" s="19"/>
      <c r="P432" s="245"/>
      <c r="Q432" s="245"/>
      <c r="R432" s="245"/>
      <c r="S432" s="245"/>
      <c r="T432" s="245"/>
      <c r="U432" s="245"/>
      <c r="V432" s="245"/>
      <c r="W432" s="262"/>
    </row>
    <row r="433" spans="1:23" ht="12.75" customHeight="1" x14ac:dyDescent="0.2">
      <c r="B433" s="244"/>
      <c r="C433" s="318"/>
      <c r="D433" s="322"/>
      <c r="E433" s="324" t="s">
        <v>302</v>
      </c>
      <c r="F433" s="984" t="str">
        <f>Translations!$B$407</f>
        <v>Saražotais siltums</v>
      </c>
      <c r="G433" s="984"/>
      <c r="H433" s="985"/>
      <c r="I433" s="926"/>
      <c r="J433" s="927"/>
      <c r="K433" s="928"/>
      <c r="L433" s="929"/>
      <c r="M433" s="928"/>
      <c r="N433" s="945"/>
      <c r="O433" s="19"/>
      <c r="P433" s="245"/>
      <c r="Q433" s="245"/>
      <c r="R433" s="245"/>
      <c r="S433" s="245"/>
      <c r="T433" s="245"/>
      <c r="U433" s="245"/>
      <c r="V433" s="245"/>
      <c r="W433" s="262"/>
    </row>
    <row r="434" spans="1:23" ht="12.75" customHeight="1" x14ac:dyDescent="0.2">
      <c r="B434" s="244"/>
      <c r="C434" s="318"/>
      <c r="D434" s="322"/>
      <c r="E434" s="324" t="s">
        <v>303</v>
      </c>
      <c r="F434" s="984" t="str">
        <f>Translations!$B$838</f>
        <v>No elektroenerģijas saražotais siltums</v>
      </c>
      <c r="G434" s="984"/>
      <c r="H434" s="985"/>
      <c r="I434" s="926"/>
      <c r="J434" s="927"/>
      <c r="K434" s="928"/>
      <c r="L434" s="929"/>
      <c r="M434" s="928"/>
      <c r="N434" s="945"/>
      <c r="O434" s="19"/>
      <c r="P434" s="245"/>
      <c r="Q434" s="245"/>
      <c r="R434" s="245"/>
      <c r="S434" s="245"/>
      <c r="T434" s="245"/>
      <c r="U434" s="245"/>
      <c r="V434" s="245"/>
      <c r="W434" s="262"/>
    </row>
    <row r="435" spans="1:23" ht="5.0999999999999996" customHeight="1" x14ac:dyDescent="0.2">
      <c r="C435" s="318"/>
      <c r="D435" s="322"/>
      <c r="E435" s="319"/>
      <c r="F435" s="319"/>
      <c r="G435" s="319"/>
      <c r="H435" s="319"/>
      <c r="I435" s="319"/>
      <c r="J435" s="319"/>
      <c r="K435" s="319"/>
      <c r="L435" s="319"/>
      <c r="M435" s="319"/>
      <c r="N435" s="320"/>
      <c r="O435" s="19"/>
      <c r="P435" s="245"/>
      <c r="Q435" s="245"/>
      <c r="R435" s="245"/>
      <c r="S435" s="245"/>
      <c r="T435" s="245"/>
      <c r="U435" s="245"/>
      <c r="V435" s="245"/>
      <c r="W435" s="262"/>
    </row>
    <row r="436" spans="1:23" ht="12.75" customHeight="1" x14ac:dyDescent="0.2">
      <c r="C436" s="318"/>
      <c r="D436" s="322"/>
      <c r="E436" s="324" t="s">
        <v>304</v>
      </c>
      <c r="F436" s="978" t="str">
        <f>Translations!$B$257</f>
        <v>Izmantotās metodikas apraksts</v>
      </c>
      <c r="G436" s="978"/>
      <c r="H436" s="978"/>
      <c r="I436" s="978"/>
      <c r="J436" s="978"/>
      <c r="K436" s="978"/>
      <c r="L436" s="978"/>
      <c r="M436" s="978"/>
      <c r="N436" s="979"/>
      <c r="O436" s="19"/>
      <c r="P436" s="245"/>
      <c r="Q436" s="245"/>
      <c r="R436" s="245"/>
      <c r="S436" s="245"/>
      <c r="T436" s="245"/>
      <c r="U436" s="245"/>
      <c r="V436" s="245"/>
      <c r="W436" s="262"/>
    </row>
    <row r="437" spans="1:23" ht="5.0999999999999996" customHeight="1" x14ac:dyDescent="0.2">
      <c r="C437" s="318"/>
      <c r="D437" s="319"/>
      <c r="E437" s="323"/>
      <c r="F437" s="213"/>
      <c r="G437" s="553"/>
      <c r="H437" s="553"/>
      <c r="I437" s="553"/>
      <c r="J437" s="553"/>
      <c r="K437" s="553"/>
      <c r="L437" s="553"/>
      <c r="M437" s="553"/>
      <c r="N437" s="554"/>
      <c r="O437" s="19"/>
      <c r="P437" s="245"/>
      <c r="Q437" s="245"/>
      <c r="R437" s="245"/>
      <c r="S437" s="245"/>
      <c r="T437" s="245"/>
      <c r="U437" s="245"/>
      <c r="V437" s="245"/>
      <c r="W437" s="262"/>
    </row>
    <row r="438" spans="1:23" ht="12.75" customHeight="1" x14ac:dyDescent="0.2">
      <c r="C438" s="318"/>
      <c r="D438" s="322"/>
      <c r="E438" s="324"/>
      <c r="F438" s="987" t="str">
        <f>IF(M351=EUConst_Relevant,HYPERLINK("#" &amp; Q438,EUConst_MsgDescription),"")</f>
        <v/>
      </c>
      <c r="G438" s="961"/>
      <c r="H438" s="961"/>
      <c r="I438" s="961"/>
      <c r="J438" s="961"/>
      <c r="K438" s="961"/>
      <c r="L438" s="961"/>
      <c r="M438" s="961"/>
      <c r="N438" s="962"/>
      <c r="O438" s="19"/>
      <c r="P438" s="22" t="s">
        <v>172</v>
      </c>
      <c r="Q438" s="371" t="str">
        <f>"#"&amp;ADDRESS(ROW($C$11),COLUMN($C$11))</f>
        <v>#$C$11</v>
      </c>
      <c r="R438" s="245"/>
      <c r="S438" s="245"/>
      <c r="T438" s="245"/>
      <c r="U438" s="245"/>
      <c r="V438" s="245"/>
      <c r="W438" s="262"/>
    </row>
    <row r="439" spans="1:23" ht="5.0999999999999996" customHeight="1" x14ac:dyDescent="0.2">
      <c r="C439" s="318"/>
      <c r="D439" s="322"/>
      <c r="E439" s="325"/>
      <c r="F439" s="988"/>
      <c r="G439" s="988"/>
      <c r="H439" s="988"/>
      <c r="I439" s="988"/>
      <c r="J439" s="988"/>
      <c r="K439" s="988"/>
      <c r="L439" s="988"/>
      <c r="M439" s="988"/>
      <c r="N439" s="989"/>
      <c r="O439" s="19"/>
      <c r="P439" s="245"/>
      <c r="Q439" s="245"/>
      <c r="R439" s="245"/>
      <c r="S439" s="245"/>
      <c r="T439" s="245"/>
      <c r="U439" s="245"/>
      <c r="V439" s="245"/>
      <c r="W439" s="262"/>
    </row>
    <row r="440" spans="1:23" s="249" customFormat="1" ht="50.1" customHeight="1" x14ac:dyDescent="0.2">
      <c r="A440" s="245"/>
      <c r="B440" s="12"/>
      <c r="C440" s="318"/>
      <c r="D440" s="325"/>
      <c r="E440" s="325"/>
      <c r="F440" s="946"/>
      <c r="G440" s="947"/>
      <c r="H440" s="947"/>
      <c r="I440" s="947"/>
      <c r="J440" s="947"/>
      <c r="K440" s="947"/>
      <c r="L440" s="947"/>
      <c r="M440" s="947"/>
      <c r="N440" s="948"/>
      <c r="O440" s="19"/>
      <c r="P440" s="254"/>
      <c r="Q440" s="254"/>
      <c r="R440" s="254"/>
      <c r="S440" s="245"/>
      <c r="T440" s="245"/>
      <c r="U440" s="254"/>
      <c r="V440" s="245"/>
      <c r="W440" s="262"/>
    </row>
    <row r="441" spans="1:23" ht="5.0999999999999996" customHeight="1" x14ac:dyDescent="0.2">
      <c r="C441" s="318"/>
      <c r="D441" s="322"/>
      <c r="E441" s="319"/>
      <c r="F441" s="319"/>
      <c r="G441" s="319"/>
      <c r="H441" s="319"/>
      <c r="I441" s="319"/>
      <c r="J441" s="319"/>
      <c r="K441" s="319"/>
      <c r="L441" s="319"/>
      <c r="M441" s="319"/>
      <c r="N441" s="320"/>
      <c r="O441" s="19"/>
      <c r="P441" s="245"/>
      <c r="Q441" s="245"/>
      <c r="R441" s="245"/>
      <c r="S441" s="245"/>
      <c r="T441" s="245"/>
      <c r="U441" s="245"/>
      <c r="V441" s="245"/>
      <c r="W441" s="262"/>
    </row>
    <row r="442" spans="1:23" ht="12.75" customHeight="1" x14ac:dyDescent="0.2">
      <c r="C442" s="318"/>
      <c r="D442" s="322"/>
      <c r="E442" s="324"/>
      <c r="F442" s="990" t="str">
        <f>Translations!$B$210</f>
        <v>Atsauce uz ārējām datnēm (attiecīgā gadījumā)</v>
      </c>
      <c r="G442" s="990"/>
      <c r="H442" s="990"/>
      <c r="I442" s="990"/>
      <c r="J442" s="990"/>
      <c r="K442" s="900"/>
      <c r="L442" s="900"/>
      <c r="M442" s="900"/>
      <c r="N442" s="900"/>
      <c r="O442" s="19"/>
      <c r="P442" s="245"/>
      <c r="Q442" s="245"/>
      <c r="R442" s="245"/>
      <c r="S442" s="245"/>
      <c r="T442" s="245"/>
      <c r="U442" s="245"/>
      <c r="V442" s="245"/>
      <c r="W442" s="262" t="s">
        <v>165</v>
      </c>
    </row>
    <row r="443" spans="1:23" ht="5.0999999999999996" customHeight="1" thickBot="1" x14ac:dyDescent="0.25">
      <c r="C443" s="318"/>
      <c r="D443" s="322"/>
      <c r="E443" s="319"/>
      <c r="F443" s="319"/>
      <c r="G443" s="319"/>
      <c r="H443" s="319"/>
      <c r="I443" s="319"/>
      <c r="J443" s="319"/>
      <c r="K443" s="319"/>
      <c r="L443" s="319"/>
      <c r="M443" s="319"/>
      <c r="N443" s="320"/>
      <c r="O443" s="19"/>
      <c r="P443" s="245"/>
      <c r="Q443" s="245"/>
      <c r="R443" s="245"/>
      <c r="S443" s="245"/>
      <c r="T443" s="245"/>
      <c r="U443" s="245"/>
      <c r="V443" s="245"/>
      <c r="W443" s="262"/>
    </row>
    <row r="444" spans="1:23" ht="12.75" customHeight="1" x14ac:dyDescent="0.2">
      <c r="C444" s="318"/>
      <c r="D444" s="322" t="s">
        <v>33</v>
      </c>
      <c r="E444" s="1006" t="str">
        <f>Translations!$B$258</f>
        <v>Vai ir ievērota hierarhiskā kārtība?</v>
      </c>
      <c r="F444" s="1006"/>
      <c r="G444" s="1006"/>
      <c r="H444" s="1007"/>
      <c r="I444" s="260"/>
      <c r="J444" s="330" t="str">
        <f>Translations!$B$259</f>
        <v xml:space="preserve"> Ja nav, kāpēc nav?</v>
      </c>
      <c r="K444" s="926"/>
      <c r="L444" s="927"/>
      <c r="M444" s="927"/>
      <c r="N444" s="941"/>
      <c r="O444" s="19"/>
      <c r="P444" s="245"/>
      <c r="Q444" s="245"/>
      <c r="R444" s="245"/>
      <c r="S444" s="245"/>
      <c r="T444" s="245"/>
      <c r="U444" s="245"/>
      <c r="V444" s="245"/>
      <c r="W444" s="364" t="b">
        <f>AND(I444&lt;&gt;"",I444=TRUE)</f>
        <v>0</v>
      </c>
    </row>
    <row r="445" spans="1:23" ht="5.0999999999999996" customHeight="1" x14ac:dyDescent="0.2">
      <c r="C445" s="318"/>
      <c r="D445" s="319"/>
      <c r="E445" s="549"/>
      <c r="F445" s="549"/>
      <c r="G445" s="549"/>
      <c r="H445" s="549"/>
      <c r="I445" s="549"/>
      <c r="J445" s="549"/>
      <c r="K445" s="549"/>
      <c r="L445" s="549"/>
      <c r="M445" s="549"/>
      <c r="N445" s="550"/>
      <c r="O445" s="19"/>
      <c r="P445" s="245"/>
      <c r="Q445" s="245"/>
      <c r="R445" s="245"/>
      <c r="S445" s="245"/>
      <c r="T445" s="245"/>
      <c r="U445" s="245"/>
      <c r="V445" s="245"/>
      <c r="W445" s="360"/>
    </row>
    <row r="446" spans="1:23" ht="12.75" customHeight="1" x14ac:dyDescent="0.2">
      <c r="C446" s="318"/>
      <c r="D446" s="331"/>
      <c r="E446" s="331"/>
      <c r="F446" s="978" t="str">
        <f>Translations!$B$264</f>
        <v>Sīkākas ziņas par jebkādām atkāpēm no hierarhijas</v>
      </c>
      <c r="G446" s="978"/>
      <c r="H446" s="978"/>
      <c r="I446" s="978"/>
      <c r="J446" s="978"/>
      <c r="K446" s="978"/>
      <c r="L446" s="978"/>
      <c r="M446" s="978"/>
      <c r="N446" s="979"/>
      <c r="O446" s="19"/>
      <c r="P446" s="245"/>
      <c r="Q446" s="245"/>
      <c r="R446" s="245"/>
      <c r="S446" s="245"/>
      <c r="T446" s="245"/>
      <c r="U446" s="245"/>
      <c r="V446" s="245"/>
      <c r="W446" s="360"/>
    </row>
    <row r="447" spans="1:23" ht="25.5" customHeight="1" thickBot="1" x14ac:dyDescent="0.25">
      <c r="C447" s="318"/>
      <c r="D447" s="331"/>
      <c r="E447" s="331"/>
      <c r="F447" s="946"/>
      <c r="G447" s="947"/>
      <c r="H447" s="947"/>
      <c r="I447" s="947"/>
      <c r="J447" s="947"/>
      <c r="K447" s="947"/>
      <c r="L447" s="947"/>
      <c r="M447" s="947"/>
      <c r="N447" s="948"/>
      <c r="O447" s="19"/>
      <c r="P447" s="245"/>
      <c r="Q447" s="245"/>
      <c r="R447" s="245"/>
      <c r="S447" s="245"/>
      <c r="T447" s="245"/>
      <c r="U447" s="245"/>
      <c r="V447" s="245"/>
      <c r="W447" s="369" t="b">
        <f>W444</f>
        <v>0</v>
      </c>
    </row>
    <row r="448" spans="1:23" ht="5.0999999999999996" customHeight="1" x14ac:dyDescent="0.2">
      <c r="C448" s="318"/>
      <c r="D448" s="322"/>
      <c r="E448" s="319"/>
      <c r="F448" s="319"/>
      <c r="G448" s="319"/>
      <c r="H448" s="319"/>
      <c r="I448" s="319"/>
      <c r="J448" s="319"/>
      <c r="K448" s="319"/>
      <c r="L448" s="319"/>
      <c r="M448" s="319"/>
      <c r="N448" s="320"/>
      <c r="O448" s="19"/>
      <c r="P448" s="245"/>
      <c r="Q448" s="245"/>
      <c r="R448" s="245"/>
      <c r="S448" s="245"/>
      <c r="T448" s="245"/>
      <c r="U448" s="245"/>
      <c r="V448" s="245"/>
      <c r="W448" s="262"/>
    </row>
    <row r="449" spans="3:23" ht="5.0999999999999996" customHeight="1" x14ac:dyDescent="0.2">
      <c r="C449" s="315"/>
      <c r="D449" s="328"/>
      <c r="E449" s="316"/>
      <c r="F449" s="316"/>
      <c r="G449" s="316"/>
      <c r="H449" s="316"/>
      <c r="I449" s="316"/>
      <c r="J449" s="316"/>
      <c r="K449" s="316"/>
      <c r="L449" s="316"/>
      <c r="M449" s="316"/>
      <c r="N449" s="317"/>
      <c r="O449" s="19"/>
      <c r="P449" s="245"/>
      <c r="Q449" s="245"/>
      <c r="R449" s="245"/>
      <c r="S449" s="245"/>
      <c r="T449" s="245"/>
      <c r="U449" s="245"/>
      <c r="V449" s="245"/>
      <c r="W449" s="262"/>
    </row>
    <row r="450" spans="3:23" ht="12.75" customHeight="1" x14ac:dyDescent="0.2">
      <c r="C450" s="318"/>
      <c r="D450" s="321" t="s">
        <v>31</v>
      </c>
      <c r="E450" s="1017" t="str">
        <f>Translations!$B$359</f>
        <v>Importētais izmērāmais siltums</v>
      </c>
      <c r="F450" s="1017"/>
      <c r="G450" s="1017"/>
      <c r="H450" s="1017"/>
      <c r="I450" s="1017"/>
      <c r="J450" s="1017"/>
      <c r="K450" s="1017"/>
      <c r="L450" s="1017"/>
      <c r="M450" s="1017"/>
      <c r="N450" s="1018"/>
      <c r="O450" s="19"/>
      <c r="P450" s="245"/>
      <c r="Q450" s="245"/>
      <c r="R450" s="245"/>
      <c r="S450" s="254"/>
      <c r="T450" s="254"/>
      <c r="U450" s="245"/>
      <c r="V450" s="245"/>
      <c r="W450" s="262"/>
    </row>
    <row r="451" spans="3:23" ht="5.0999999999999996" customHeight="1" x14ac:dyDescent="0.2">
      <c r="C451" s="318"/>
      <c r="D451" s="319"/>
      <c r="E451" s="1019"/>
      <c r="F451" s="1020"/>
      <c r="G451" s="1020"/>
      <c r="H451" s="1020"/>
      <c r="I451" s="1020"/>
      <c r="J451" s="1020"/>
      <c r="K451" s="1020"/>
      <c r="L451" s="1020"/>
      <c r="M451" s="1020"/>
      <c r="N451" s="1021"/>
      <c r="O451" s="19"/>
      <c r="P451" s="245"/>
      <c r="Q451" s="245"/>
      <c r="R451" s="245"/>
      <c r="S451" s="245"/>
      <c r="T451" s="245"/>
      <c r="U451" s="245"/>
      <c r="V451" s="245"/>
      <c r="W451" s="262"/>
    </row>
    <row r="452" spans="3:23" ht="12.75" customHeight="1" x14ac:dyDescent="0.2">
      <c r="C452" s="318"/>
      <c r="D452" s="322" t="s">
        <v>32</v>
      </c>
      <c r="E452" s="980" t="str">
        <f>Translations!$B$409</f>
        <v>Vai šai apakšiekārtai ir relevantas citas izmērāma siltuma plūsmas?</v>
      </c>
      <c r="F452" s="980"/>
      <c r="G452" s="980"/>
      <c r="H452" s="980"/>
      <c r="I452" s="980"/>
      <c r="J452" s="980"/>
      <c r="K452" s="980"/>
      <c r="L452" s="980"/>
      <c r="M452" s="986"/>
      <c r="N452" s="986"/>
      <c r="O452" s="19"/>
      <c r="P452" s="245"/>
      <c r="Q452" s="245"/>
      <c r="R452" s="245"/>
      <c r="S452" s="245"/>
      <c r="T452" s="245"/>
      <c r="U452" s="245"/>
      <c r="V452" s="245"/>
      <c r="W452" s="262"/>
    </row>
    <row r="453" spans="3:23" ht="12.75" customHeight="1" x14ac:dyDescent="0.2">
      <c r="C453" s="318"/>
      <c r="D453" s="322"/>
      <c r="E453" s="319"/>
      <c r="F453" s="319"/>
      <c r="G453" s="319"/>
      <c r="H453" s="319"/>
      <c r="I453" s="319"/>
      <c r="J453" s="921" t="str">
        <f>IF(M351=EUConst_NotRelevant,"",IF(AND(M452&lt;&gt;"",M452=FALSE),HYPERLINK("#" &amp; Q453,EUconst_MsgGoOn),""))</f>
        <v/>
      </c>
      <c r="K453" s="922"/>
      <c r="L453" s="922"/>
      <c r="M453" s="922"/>
      <c r="N453" s="923"/>
      <c r="O453" s="19"/>
      <c r="P453" s="22" t="s">
        <v>172</v>
      </c>
      <c r="Q453" s="371" t="str">
        <f>Q352</f>
        <v>#JUMP_G4</v>
      </c>
      <c r="R453" s="245"/>
      <c r="S453" s="245"/>
      <c r="T453" s="245"/>
      <c r="U453" s="245"/>
      <c r="V453" s="245"/>
      <c r="W453" s="262"/>
    </row>
    <row r="454" spans="3:23" ht="5.0999999999999996" customHeight="1" x14ac:dyDescent="0.2">
      <c r="C454" s="318"/>
      <c r="D454" s="322"/>
      <c r="E454" s="322"/>
      <c r="F454" s="322"/>
      <c r="G454" s="322"/>
      <c r="H454" s="322"/>
      <c r="I454" s="322"/>
      <c r="J454" s="322"/>
      <c r="K454" s="322"/>
      <c r="L454" s="322"/>
      <c r="M454" s="322"/>
      <c r="N454" s="329"/>
      <c r="O454" s="19"/>
      <c r="P454" s="22"/>
      <c r="Q454" s="245"/>
      <c r="R454" s="245"/>
      <c r="S454" s="245"/>
      <c r="T454" s="245"/>
      <c r="U454" s="245"/>
      <c r="V454" s="245"/>
      <c r="W454" s="262"/>
    </row>
    <row r="455" spans="3:23" ht="12.75" customHeight="1" x14ac:dyDescent="0.2">
      <c r="C455" s="318"/>
      <c r="D455" s="322" t="s">
        <v>33</v>
      </c>
      <c r="E455" s="980" t="str">
        <f>Translations!$B$249</f>
        <v>Informācija par izmantoto metodiku</v>
      </c>
      <c r="F455" s="980"/>
      <c r="G455" s="980"/>
      <c r="H455" s="980"/>
      <c r="I455" s="980"/>
      <c r="J455" s="980"/>
      <c r="K455" s="980"/>
      <c r="L455" s="980"/>
      <c r="M455" s="980"/>
      <c r="N455" s="981"/>
      <c r="O455" s="19"/>
      <c r="P455" s="245"/>
      <c r="Q455" s="245"/>
      <c r="R455" s="245"/>
      <c r="S455" s="245"/>
      <c r="T455" s="245"/>
      <c r="U455" s="245"/>
      <c r="V455" s="245"/>
      <c r="W455" s="262"/>
    </row>
    <row r="456" spans="3:23" ht="25.5" customHeight="1" thickBot="1" x14ac:dyDescent="0.25">
      <c r="C456" s="318"/>
      <c r="D456" s="319"/>
      <c r="E456" s="319"/>
      <c r="F456" s="319"/>
      <c r="G456" s="319"/>
      <c r="H456" s="357" t="str">
        <f>Translations!$B$401</f>
        <v>Relevants(-a)?</v>
      </c>
      <c r="I456" s="982" t="str">
        <f>Translations!$B$254</f>
        <v>Datu avots</v>
      </c>
      <c r="J456" s="982"/>
      <c r="K456" s="982" t="str">
        <f>Translations!$B$255</f>
        <v>Cits datu avots (attiecīgā gadījumā)</v>
      </c>
      <c r="L456" s="982"/>
      <c r="M456" s="982" t="str">
        <f>Translations!$B$255</f>
        <v>Cits datu avots (attiecīgā gadījumā)</v>
      </c>
      <c r="N456" s="982"/>
      <c r="O456" s="19"/>
      <c r="P456" s="245"/>
      <c r="Q456" s="245"/>
      <c r="R456" s="245"/>
      <c r="S456" s="245"/>
      <c r="T456" s="245"/>
      <c r="U456" s="245"/>
      <c r="V456" s="245"/>
      <c r="W456" s="262" t="s">
        <v>165</v>
      </c>
    </row>
    <row r="457" spans="3:23" ht="12.75" customHeight="1" thickBot="1" x14ac:dyDescent="0.25">
      <c r="C457" s="318"/>
      <c r="D457" s="322"/>
      <c r="E457" s="324" t="s">
        <v>302</v>
      </c>
      <c r="F457" s="967" t="str">
        <f>Translations!$B$416</f>
        <v>Importēts (citi avoti)</v>
      </c>
      <c r="G457" s="968"/>
      <c r="H457" s="986"/>
      <c r="I457" s="958"/>
      <c r="J457" s="959"/>
      <c r="K457" s="953"/>
      <c r="L457" s="957"/>
      <c r="M457" s="953"/>
      <c r="N457" s="954"/>
      <c r="O457" s="19"/>
      <c r="P457" s="245"/>
      <c r="Q457" s="245"/>
      <c r="R457" s="245"/>
      <c r="S457" s="245"/>
      <c r="T457" s="245"/>
      <c r="U457" s="245"/>
      <c r="V457" s="370" t="b">
        <f>OR(AND(M452&lt;&gt;"",M452=FALSE))</f>
        <v>0</v>
      </c>
      <c r="W457" s="364" t="b">
        <f>OR(AND(M452&lt;&gt;"",M452=FALSE),AND(H457&lt;&gt;"",H457=FALSE))</f>
        <v>0</v>
      </c>
    </row>
    <row r="458" spans="3:23" ht="12.75" customHeight="1" thickBot="1" x14ac:dyDescent="0.25">
      <c r="C458" s="318"/>
      <c r="D458" s="322"/>
      <c r="E458" s="324" t="s">
        <v>303</v>
      </c>
      <c r="F458" s="976" t="str">
        <f>Translations!$B$417</f>
        <v>Neto izmērāmās plūsmas</v>
      </c>
      <c r="G458" s="977"/>
      <c r="H458" s="986"/>
      <c r="I458" s="934"/>
      <c r="J458" s="935"/>
      <c r="K458" s="936"/>
      <c r="L458" s="937"/>
      <c r="M458" s="936"/>
      <c r="N458" s="938"/>
      <c r="O458" s="19"/>
      <c r="P458" s="245"/>
      <c r="Q458" s="245"/>
      <c r="R458" s="245"/>
      <c r="S458" s="245"/>
      <c r="T458" s="245"/>
      <c r="U458" s="245"/>
      <c r="V458" s="245"/>
      <c r="W458" s="365" t="b">
        <f>W457</f>
        <v>0</v>
      </c>
    </row>
    <row r="459" spans="3:23" ht="12.75" customHeight="1" thickBot="1" x14ac:dyDescent="0.25">
      <c r="C459" s="318"/>
      <c r="D459" s="322"/>
      <c r="E459" s="324" t="s">
        <v>304</v>
      </c>
      <c r="F459" s="967" t="str">
        <f>Translations!$B$418</f>
        <v>Importēts (no produkta LA)</v>
      </c>
      <c r="G459" s="968"/>
      <c r="H459" s="986"/>
      <c r="I459" s="958"/>
      <c r="J459" s="959"/>
      <c r="K459" s="953"/>
      <c r="L459" s="957"/>
      <c r="M459" s="953"/>
      <c r="N459" s="954"/>
      <c r="O459" s="19"/>
      <c r="P459" s="245"/>
      <c r="Q459" s="245"/>
      <c r="R459" s="245"/>
      <c r="S459" s="245"/>
      <c r="T459" s="245"/>
      <c r="U459" s="245"/>
      <c r="V459" s="358" t="b">
        <f>V457</f>
        <v>0</v>
      </c>
      <c r="W459" s="364" t="b">
        <f>OR(AND(M452&lt;&gt;"",M452=FALSE),AND(H459&lt;&gt;"",H459=FALSE))</f>
        <v>0</v>
      </c>
    </row>
    <row r="460" spans="3:23" ht="12.75" customHeight="1" thickBot="1" x14ac:dyDescent="0.25">
      <c r="C460" s="318"/>
      <c r="D460" s="322"/>
      <c r="E460" s="324" t="s">
        <v>305</v>
      </c>
      <c r="F460" s="976" t="str">
        <f>Translations!$B$417</f>
        <v>Neto izmērāmās plūsmas</v>
      </c>
      <c r="G460" s="977"/>
      <c r="H460" s="986"/>
      <c r="I460" s="934"/>
      <c r="J460" s="935"/>
      <c r="K460" s="936"/>
      <c r="L460" s="937"/>
      <c r="M460" s="936"/>
      <c r="N460" s="938"/>
      <c r="O460" s="19"/>
      <c r="P460" s="245"/>
      <c r="Q460" s="245"/>
      <c r="R460" s="245"/>
      <c r="S460" s="245"/>
      <c r="T460" s="245"/>
      <c r="U460" s="245"/>
      <c r="V460" s="245"/>
      <c r="W460" s="365" t="b">
        <f>W459</f>
        <v>0</v>
      </c>
    </row>
    <row r="461" spans="3:23" ht="12.75" customHeight="1" thickBot="1" x14ac:dyDescent="0.25">
      <c r="C461" s="318"/>
      <c r="D461" s="322"/>
      <c r="E461" s="324" t="s">
        <v>306</v>
      </c>
      <c r="F461" s="967" t="str">
        <f>Translations!$B$419</f>
        <v>Importēts (no pulpas)</v>
      </c>
      <c r="G461" s="968"/>
      <c r="H461" s="986"/>
      <c r="I461" s="958"/>
      <c r="J461" s="959"/>
      <c r="K461" s="953"/>
      <c r="L461" s="957"/>
      <c r="M461" s="953"/>
      <c r="N461" s="954"/>
      <c r="O461" s="19"/>
      <c r="P461" s="245"/>
      <c r="Q461" s="245"/>
      <c r="R461" s="245"/>
      <c r="S461" s="245"/>
      <c r="T461" s="245"/>
      <c r="U461" s="245"/>
      <c r="V461" s="358" t="b">
        <f>V459</f>
        <v>0</v>
      </c>
      <c r="W461" s="364" t="b">
        <f>OR(AND(M452&lt;&gt;"",M452=FALSE),AND(H461&lt;&gt;"",H461=FALSE))</f>
        <v>0</v>
      </c>
    </row>
    <row r="462" spans="3:23" ht="12.75" customHeight="1" thickBot="1" x14ac:dyDescent="0.25">
      <c r="C462" s="318"/>
      <c r="D462" s="322"/>
      <c r="E462" s="324" t="s">
        <v>307</v>
      </c>
      <c r="F462" s="976" t="str">
        <f>Translations!$B$417</f>
        <v>Neto izmērāmās plūsmas</v>
      </c>
      <c r="G462" s="977"/>
      <c r="H462" s="986"/>
      <c r="I462" s="934"/>
      <c r="J462" s="935"/>
      <c r="K462" s="936"/>
      <c r="L462" s="937"/>
      <c r="M462" s="936"/>
      <c r="N462" s="938"/>
      <c r="O462" s="19"/>
      <c r="P462" s="245"/>
      <c r="Q462" s="245"/>
      <c r="R462" s="245"/>
      <c r="S462" s="245"/>
      <c r="T462" s="245"/>
      <c r="U462" s="245"/>
      <c r="V462" s="245"/>
      <c r="W462" s="365" t="b">
        <f>W461</f>
        <v>0</v>
      </c>
    </row>
    <row r="463" spans="3:23" ht="12.75" customHeight="1" thickBot="1" x14ac:dyDescent="0.25">
      <c r="C463" s="318"/>
      <c r="D463" s="322"/>
      <c r="E463" s="324" t="s">
        <v>308</v>
      </c>
      <c r="F463" s="967" t="str">
        <f>Translations!$B$420</f>
        <v>Importēts (no kurināmā LA)</v>
      </c>
      <c r="G463" s="968"/>
      <c r="H463" s="986"/>
      <c r="I463" s="958"/>
      <c r="J463" s="959"/>
      <c r="K463" s="953"/>
      <c r="L463" s="957"/>
      <c r="M463" s="953"/>
      <c r="N463" s="954"/>
      <c r="O463" s="19"/>
      <c r="P463" s="245"/>
      <c r="Q463" s="245"/>
      <c r="R463" s="245"/>
      <c r="S463" s="245"/>
      <c r="T463" s="245"/>
      <c r="U463" s="245"/>
      <c r="V463" s="358" t="b">
        <f>V461</f>
        <v>0</v>
      </c>
      <c r="W463" s="364" t="b">
        <f>OR(AND(M452&lt;&gt;"",M452=FALSE),AND(H463&lt;&gt;"",H463=FALSE))</f>
        <v>0</v>
      </c>
    </row>
    <row r="464" spans="3:23" ht="12.75" customHeight="1" thickBot="1" x14ac:dyDescent="0.25">
      <c r="C464" s="318"/>
      <c r="D464" s="322"/>
      <c r="E464" s="324" t="s">
        <v>309</v>
      </c>
      <c r="F464" s="976" t="str">
        <f>Translations!$B$417</f>
        <v>Neto izmērāmās plūsmas</v>
      </c>
      <c r="G464" s="977"/>
      <c r="H464" s="986"/>
      <c r="I464" s="934"/>
      <c r="J464" s="935"/>
      <c r="K464" s="936"/>
      <c r="L464" s="937"/>
      <c r="M464" s="936"/>
      <c r="N464" s="938"/>
      <c r="O464" s="19"/>
      <c r="P464" s="245"/>
      <c r="Q464" s="245"/>
      <c r="R464" s="245"/>
      <c r="S464" s="245"/>
      <c r="T464" s="245"/>
      <c r="U464" s="245"/>
      <c r="V464" s="245"/>
      <c r="W464" s="365" t="b">
        <f>W463</f>
        <v>0</v>
      </c>
    </row>
    <row r="465" spans="1:23" ht="12.75" customHeight="1" thickBot="1" x14ac:dyDescent="0.25">
      <c r="C465" s="318"/>
      <c r="D465" s="322"/>
      <c r="E465" s="324" t="s">
        <v>310</v>
      </c>
      <c r="F465" s="967" t="str">
        <f>Translations!$B$421</f>
        <v>Importēts (no atlikumgāzēm)</v>
      </c>
      <c r="G465" s="968"/>
      <c r="H465" s="986"/>
      <c r="I465" s="958"/>
      <c r="J465" s="959"/>
      <c r="K465" s="953"/>
      <c r="L465" s="957"/>
      <c r="M465" s="953"/>
      <c r="N465" s="954"/>
      <c r="O465" s="19"/>
      <c r="P465" s="245"/>
      <c r="Q465" s="245"/>
      <c r="R465" s="245"/>
      <c r="S465" s="245"/>
      <c r="T465" s="245"/>
      <c r="U465" s="245"/>
      <c r="V465" s="358" t="b">
        <f>V463</f>
        <v>0</v>
      </c>
      <c r="W465" s="364" t="b">
        <f>OR(AND(M452&lt;&gt;"",M452=FALSE),AND(H465&lt;&gt;"",H465=FALSE))</f>
        <v>0</v>
      </c>
    </row>
    <row r="466" spans="1:23" ht="12.75" customHeight="1" thickBot="1" x14ac:dyDescent="0.25">
      <c r="C466" s="318"/>
      <c r="D466" s="322"/>
      <c r="E466" s="324" t="s">
        <v>311</v>
      </c>
      <c r="F466" s="976" t="str">
        <f>Translations!$B$417</f>
        <v>Neto izmērāmās plūsmas</v>
      </c>
      <c r="G466" s="977"/>
      <c r="H466" s="986"/>
      <c r="I466" s="934"/>
      <c r="J466" s="935"/>
      <c r="K466" s="936"/>
      <c r="L466" s="937"/>
      <c r="M466" s="936"/>
      <c r="N466" s="938"/>
      <c r="O466" s="19"/>
      <c r="P466" s="245"/>
      <c r="Q466" s="245"/>
      <c r="R466" s="245"/>
      <c r="S466" s="245"/>
      <c r="T466" s="245"/>
      <c r="U466" s="245"/>
      <c r="V466" s="245"/>
      <c r="W466" s="268" t="b">
        <f>W465</f>
        <v>0</v>
      </c>
    </row>
    <row r="467" spans="1:23" ht="5.0999999999999996" customHeight="1" x14ac:dyDescent="0.2">
      <c r="C467" s="318"/>
      <c r="D467" s="322"/>
      <c r="E467" s="319"/>
      <c r="F467" s="319"/>
      <c r="G467" s="319"/>
      <c r="H467" s="319"/>
      <c r="I467" s="319"/>
      <c r="J467" s="319"/>
      <c r="K467" s="319"/>
      <c r="L467" s="319"/>
      <c r="M467" s="319"/>
      <c r="N467" s="320"/>
      <c r="O467" s="19"/>
      <c r="P467" s="245"/>
      <c r="Q467" s="245"/>
      <c r="R467" s="245"/>
      <c r="S467" s="245"/>
      <c r="T467" s="245"/>
      <c r="U467" s="245"/>
      <c r="V467" s="245"/>
      <c r="W467" s="360"/>
    </row>
    <row r="468" spans="1:23" ht="12.75" customHeight="1" x14ac:dyDescent="0.2">
      <c r="C468" s="318"/>
      <c r="D468" s="322"/>
      <c r="E468" s="324" t="s">
        <v>312</v>
      </c>
      <c r="F468" s="978" t="str">
        <f>Translations!$B$257</f>
        <v>Izmantotās metodikas apraksts</v>
      </c>
      <c r="G468" s="978"/>
      <c r="H468" s="978"/>
      <c r="I468" s="978"/>
      <c r="J468" s="978"/>
      <c r="K468" s="978"/>
      <c r="L468" s="978"/>
      <c r="M468" s="978"/>
      <c r="N468" s="979"/>
      <c r="O468" s="19"/>
      <c r="P468" s="245"/>
      <c r="Q468" s="245"/>
      <c r="R468" s="245"/>
      <c r="S468" s="245"/>
      <c r="T468" s="245"/>
      <c r="U468" s="245"/>
      <c r="V468" s="245"/>
      <c r="W468" s="360"/>
    </row>
    <row r="469" spans="1:23" ht="5.0999999999999996" customHeight="1" x14ac:dyDescent="0.2">
      <c r="C469" s="318"/>
      <c r="D469" s="319"/>
      <c r="E469" s="323"/>
      <c r="F469" s="213"/>
      <c r="G469" s="553"/>
      <c r="H469" s="553"/>
      <c r="I469" s="553"/>
      <c r="J469" s="553"/>
      <c r="K469" s="553"/>
      <c r="L469" s="553"/>
      <c r="M469" s="553"/>
      <c r="N469" s="554"/>
      <c r="O469" s="19"/>
      <c r="P469" s="245"/>
      <c r="Q469" s="245"/>
      <c r="R469" s="245"/>
      <c r="S469" s="245"/>
      <c r="T469" s="245"/>
      <c r="U469" s="245"/>
      <c r="V469" s="245"/>
      <c r="W469" s="360"/>
    </row>
    <row r="470" spans="1:23" ht="12.75" customHeight="1" x14ac:dyDescent="0.2">
      <c r="C470" s="318"/>
      <c r="D470" s="322"/>
      <c r="E470" s="324"/>
      <c r="F470" s="987" t="str">
        <f>IF(M351=EUConst_Relevant,HYPERLINK("#" &amp; Q470,EUConst_MsgDescription),"")</f>
        <v/>
      </c>
      <c r="G470" s="961"/>
      <c r="H470" s="961"/>
      <c r="I470" s="961"/>
      <c r="J470" s="961"/>
      <c r="K470" s="961"/>
      <c r="L470" s="961"/>
      <c r="M470" s="961"/>
      <c r="N470" s="962"/>
      <c r="O470" s="19"/>
      <c r="P470" s="22" t="s">
        <v>172</v>
      </c>
      <c r="Q470" s="371" t="str">
        <f>"#"&amp;ADDRESS(ROW($C$11),COLUMN($C$11))</f>
        <v>#$C$11</v>
      </c>
      <c r="R470" s="245"/>
      <c r="S470" s="245"/>
      <c r="T470" s="245"/>
      <c r="U470" s="245"/>
      <c r="V470" s="245"/>
      <c r="W470" s="360"/>
    </row>
    <row r="471" spans="1:23" ht="5.0999999999999996" customHeight="1" x14ac:dyDescent="0.2">
      <c r="C471" s="318"/>
      <c r="D471" s="322"/>
      <c r="E471" s="325"/>
      <c r="F471" s="988"/>
      <c r="G471" s="988"/>
      <c r="H471" s="988"/>
      <c r="I471" s="988"/>
      <c r="J471" s="988"/>
      <c r="K471" s="988"/>
      <c r="L471" s="988"/>
      <c r="M471" s="988"/>
      <c r="N471" s="989"/>
      <c r="O471" s="19"/>
      <c r="P471" s="245"/>
      <c r="Q471" s="245"/>
      <c r="R471" s="245"/>
      <c r="S471" s="245"/>
      <c r="T471" s="245"/>
      <c r="U471" s="245"/>
      <c r="V471" s="245"/>
      <c r="W471" s="360"/>
    </row>
    <row r="472" spans="1:23" s="249" customFormat="1" ht="50.1" customHeight="1" x14ac:dyDescent="0.2">
      <c r="A472" s="254"/>
      <c r="B472" s="12"/>
      <c r="C472" s="318"/>
      <c r="D472" s="325"/>
      <c r="E472" s="325"/>
      <c r="F472" s="946"/>
      <c r="G472" s="947"/>
      <c r="H472" s="947"/>
      <c r="I472" s="947"/>
      <c r="J472" s="947"/>
      <c r="K472" s="947"/>
      <c r="L472" s="947"/>
      <c r="M472" s="947"/>
      <c r="N472" s="948"/>
      <c r="O472" s="19"/>
      <c r="P472" s="254"/>
      <c r="Q472" s="254"/>
      <c r="R472" s="254"/>
      <c r="S472" s="245"/>
      <c r="T472" s="245"/>
      <c r="U472" s="254"/>
      <c r="V472" s="254"/>
      <c r="W472" s="366" t="b">
        <f>V457</f>
        <v>0</v>
      </c>
    </row>
    <row r="473" spans="1:23" ht="5.0999999999999996" customHeight="1" x14ac:dyDescent="0.2">
      <c r="C473" s="318"/>
      <c r="D473" s="322"/>
      <c r="E473" s="319"/>
      <c r="F473" s="319"/>
      <c r="G473" s="319"/>
      <c r="H473" s="319"/>
      <c r="I473" s="319"/>
      <c r="J473" s="319"/>
      <c r="K473" s="319"/>
      <c r="L473" s="319"/>
      <c r="M473" s="319"/>
      <c r="N473" s="320"/>
      <c r="O473" s="19"/>
      <c r="P473" s="245"/>
      <c r="Q473" s="245"/>
      <c r="R473" s="245"/>
      <c r="S473" s="245"/>
      <c r="T473" s="245"/>
      <c r="U473" s="245"/>
      <c r="V473" s="245"/>
      <c r="W473" s="360"/>
    </row>
    <row r="474" spans="1:23" ht="12.75" customHeight="1" x14ac:dyDescent="0.2">
      <c r="C474" s="318"/>
      <c r="D474" s="322"/>
      <c r="E474" s="324"/>
      <c r="F474" s="990" t="str">
        <f>Translations!$B$210</f>
        <v>Atsauce uz ārējām datnēm (attiecīgā gadījumā)</v>
      </c>
      <c r="G474" s="990"/>
      <c r="H474" s="990"/>
      <c r="I474" s="990"/>
      <c r="J474" s="990"/>
      <c r="K474" s="900"/>
      <c r="L474" s="900"/>
      <c r="M474" s="900"/>
      <c r="N474" s="900"/>
      <c r="O474" s="19"/>
      <c r="P474" s="245"/>
      <c r="Q474" s="245"/>
      <c r="R474" s="245"/>
      <c r="S474" s="245"/>
      <c r="T474" s="245"/>
      <c r="U474" s="245"/>
      <c r="V474" s="245"/>
      <c r="W474" s="366" t="b">
        <f>W472</f>
        <v>0</v>
      </c>
    </row>
    <row r="475" spans="1:23" ht="5.0999999999999996" customHeight="1" thickBot="1" x14ac:dyDescent="0.25">
      <c r="C475" s="318"/>
      <c r="D475" s="322"/>
      <c r="E475" s="319"/>
      <c r="F475" s="319"/>
      <c r="G475" s="319"/>
      <c r="H475" s="319"/>
      <c r="I475" s="319"/>
      <c r="J475" s="319"/>
      <c r="K475" s="319"/>
      <c r="L475" s="319"/>
      <c r="M475" s="319"/>
      <c r="N475" s="320"/>
      <c r="O475" s="19"/>
      <c r="P475" s="245"/>
      <c r="Q475" s="245"/>
      <c r="R475" s="245"/>
      <c r="S475" s="245"/>
      <c r="T475" s="245"/>
      <c r="U475" s="245"/>
      <c r="V475" s="254"/>
      <c r="W475" s="360"/>
    </row>
    <row r="476" spans="1:23" ht="12.75" customHeight="1" thickBot="1" x14ac:dyDescent="0.25">
      <c r="C476" s="318"/>
      <c r="D476" s="322" t="s">
        <v>33</v>
      </c>
      <c r="E476" s="1006" t="str">
        <f>Translations!$B$258</f>
        <v>Vai ir ievērota hierarhiskā kārtība?</v>
      </c>
      <c r="F476" s="1006"/>
      <c r="G476" s="1006"/>
      <c r="H476" s="1007"/>
      <c r="I476" s="260"/>
      <c r="J476" s="330" t="str">
        <f>Translations!$B$259</f>
        <v xml:space="preserve"> Ja nav, kāpēc nav?</v>
      </c>
      <c r="K476" s="926"/>
      <c r="L476" s="927"/>
      <c r="M476" s="927"/>
      <c r="N476" s="941"/>
      <c r="O476" s="19"/>
      <c r="P476" s="245"/>
      <c r="Q476" s="245"/>
      <c r="R476" s="245"/>
      <c r="S476" s="245"/>
      <c r="T476" s="245"/>
      <c r="U476" s="245"/>
      <c r="V476" s="368" t="b">
        <f>W474</f>
        <v>0</v>
      </c>
      <c r="W476" s="361" t="b">
        <f>OR(W472,AND(I476&lt;&gt;"",I476=TRUE))</f>
        <v>0</v>
      </c>
    </row>
    <row r="477" spans="1:23" ht="5.0999999999999996" customHeight="1" x14ac:dyDescent="0.2">
      <c r="C477" s="318"/>
      <c r="D477" s="319"/>
      <c r="E477" s="549"/>
      <c r="F477" s="549"/>
      <c r="G477" s="549"/>
      <c r="H477" s="549"/>
      <c r="I477" s="549"/>
      <c r="J477" s="549"/>
      <c r="K477" s="549"/>
      <c r="L477" s="549"/>
      <c r="M477" s="549"/>
      <c r="N477" s="550"/>
      <c r="O477" s="19"/>
      <c r="P477" s="245"/>
      <c r="Q477" s="245"/>
      <c r="R477" s="245"/>
      <c r="S477" s="245"/>
      <c r="T477" s="245"/>
      <c r="U477" s="245"/>
      <c r="V477" s="254"/>
      <c r="W477" s="360"/>
    </row>
    <row r="478" spans="1:23" ht="12.75" customHeight="1" x14ac:dyDescent="0.2">
      <c r="C478" s="318"/>
      <c r="D478" s="331"/>
      <c r="E478" s="331"/>
      <c r="F478" s="978" t="str">
        <f>Translations!$B$264</f>
        <v>Sīkākas ziņas par jebkādām atkāpēm no hierarhijas</v>
      </c>
      <c r="G478" s="978"/>
      <c r="H478" s="978"/>
      <c r="I478" s="978"/>
      <c r="J478" s="978"/>
      <c r="K478" s="978"/>
      <c r="L478" s="978"/>
      <c r="M478" s="978"/>
      <c r="N478" s="979"/>
      <c r="O478" s="19"/>
      <c r="P478" s="245"/>
      <c r="Q478" s="245"/>
      <c r="R478" s="245"/>
      <c r="S478" s="245"/>
      <c r="T478" s="245"/>
      <c r="U478" s="245"/>
      <c r="V478" s="254"/>
      <c r="W478" s="360"/>
    </row>
    <row r="479" spans="1:23" ht="25.5" customHeight="1" x14ac:dyDescent="0.2">
      <c r="C479" s="318"/>
      <c r="D479" s="331"/>
      <c r="E479" s="331"/>
      <c r="F479" s="946"/>
      <c r="G479" s="947"/>
      <c r="H479" s="947"/>
      <c r="I479" s="947"/>
      <c r="J479" s="947"/>
      <c r="K479" s="947"/>
      <c r="L479" s="947"/>
      <c r="M479" s="947"/>
      <c r="N479" s="948"/>
      <c r="O479" s="19"/>
      <c r="P479" s="245"/>
      <c r="Q479" s="245"/>
      <c r="R479" s="245"/>
      <c r="S479" s="245"/>
      <c r="T479" s="245"/>
      <c r="U479" s="245"/>
      <c r="V479" s="254"/>
      <c r="W479" s="366" t="b">
        <f>W476</f>
        <v>0</v>
      </c>
    </row>
    <row r="480" spans="1:23" ht="5.0999999999999996" customHeight="1" x14ac:dyDescent="0.2">
      <c r="C480" s="318"/>
      <c r="D480" s="319"/>
      <c r="E480" s="549"/>
      <c r="F480" s="549"/>
      <c r="G480" s="549"/>
      <c r="H480" s="549"/>
      <c r="I480" s="549"/>
      <c r="J480" s="549"/>
      <c r="K480" s="549"/>
      <c r="L480" s="549"/>
      <c r="M480" s="549"/>
      <c r="N480" s="550"/>
      <c r="O480" s="19"/>
      <c r="P480" s="245"/>
      <c r="Q480" s="245"/>
      <c r="R480" s="245"/>
      <c r="S480" s="245"/>
      <c r="T480" s="245"/>
      <c r="U480" s="245"/>
      <c r="V480" s="254"/>
      <c r="W480" s="360"/>
    </row>
    <row r="481" spans="1:25" ht="12.75" customHeight="1" x14ac:dyDescent="0.2">
      <c r="C481" s="318"/>
      <c r="D481" s="322" t="s">
        <v>34</v>
      </c>
      <c r="E481" s="980" t="str">
        <f>Translations!$B$363</f>
        <v>Relevanto attiecināmo emisijas faktoru noteikšanas metodikas apraksts saskaņā ar FAR VII pielikuma 10.1.2. un 10.1.3. iedaļu.</v>
      </c>
      <c r="F481" s="980"/>
      <c r="G481" s="980"/>
      <c r="H481" s="980"/>
      <c r="I481" s="980"/>
      <c r="J481" s="980"/>
      <c r="K481" s="980"/>
      <c r="L481" s="980"/>
      <c r="M481" s="980"/>
      <c r="N481" s="981"/>
      <c r="O481" s="19"/>
      <c r="P481" s="245"/>
      <c r="Q481" s="245"/>
      <c r="R481" s="245"/>
      <c r="S481" s="245"/>
      <c r="T481" s="245"/>
      <c r="U481" s="245"/>
      <c r="V481" s="254"/>
      <c r="W481" s="360"/>
    </row>
    <row r="482" spans="1:25" ht="5.0999999999999996" customHeight="1" x14ac:dyDescent="0.2">
      <c r="C482" s="318"/>
      <c r="D482" s="319"/>
      <c r="E482" s="323"/>
      <c r="F482" s="213"/>
      <c r="G482" s="553"/>
      <c r="H482" s="553"/>
      <c r="I482" s="553"/>
      <c r="J482" s="553"/>
      <c r="K482" s="553"/>
      <c r="L482" s="553"/>
      <c r="M482" s="553"/>
      <c r="N482" s="554"/>
      <c r="O482" s="19"/>
      <c r="P482" s="245"/>
      <c r="Q482" s="245"/>
      <c r="R482" s="245"/>
      <c r="S482" s="245"/>
      <c r="T482" s="245"/>
      <c r="U482" s="245"/>
      <c r="V482" s="245"/>
      <c r="W482" s="360"/>
    </row>
    <row r="483" spans="1:25" ht="12.75" customHeight="1" x14ac:dyDescent="0.2">
      <c r="C483" s="318"/>
      <c r="D483" s="322"/>
      <c r="E483" s="324"/>
      <c r="F483" s="987" t="str">
        <f>IF(M351=EUConst_Relevant,HYPERLINK("#" &amp; Q483,EUConst_MsgDescription),"")</f>
        <v/>
      </c>
      <c r="G483" s="961"/>
      <c r="H483" s="961"/>
      <c r="I483" s="961"/>
      <c r="J483" s="961"/>
      <c r="K483" s="961"/>
      <c r="L483" s="961"/>
      <c r="M483" s="961"/>
      <c r="N483" s="962"/>
      <c r="O483" s="19"/>
      <c r="P483" s="22" t="s">
        <v>172</v>
      </c>
      <c r="Q483" s="371" t="str">
        <f>"#"&amp;ADDRESS(ROW($C$11),COLUMN($C$11))</f>
        <v>#$C$11</v>
      </c>
      <c r="R483" s="245"/>
      <c r="S483" s="245"/>
      <c r="T483" s="245"/>
      <c r="U483" s="245"/>
      <c r="V483" s="245"/>
      <c r="W483" s="360"/>
    </row>
    <row r="484" spans="1:25" ht="5.0999999999999996" customHeight="1" x14ac:dyDescent="0.2">
      <c r="C484" s="318"/>
      <c r="D484" s="322"/>
      <c r="E484" s="325"/>
      <c r="F484" s="988"/>
      <c r="G484" s="988"/>
      <c r="H484" s="988"/>
      <c r="I484" s="988"/>
      <c r="J484" s="988"/>
      <c r="K484" s="988"/>
      <c r="L484" s="988"/>
      <c r="M484" s="988"/>
      <c r="N484" s="989"/>
      <c r="O484" s="19"/>
      <c r="P484" s="245"/>
      <c r="Q484" s="245"/>
      <c r="R484" s="245"/>
      <c r="S484" s="245"/>
      <c r="T484" s="245"/>
      <c r="U484" s="245"/>
      <c r="V484" s="245"/>
      <c r="W484" s="360"/>
    </row>
    <row r="485" spans="1:25" s="249" customFormat="1" ht="50.1" customHeight="1" x14ac:dyDescent="0.2">
      <c r="A485" s="254"/>
      <c r="B485" s="12"/>
      <c r="C485" s="318"/>
      <c r="D485" s="331"/>
      <c r="E485" s="332"/>
      <c r="F485" s="946"/>
      <c r="G485" s="947"/>
      <c r="H485" s="947"/>
      <c r="I485" s="947"/>
      <c r="J485" s="947"/>
      <c r="K485" s="947"/>
      <c r="L485" s="947"/>
      <c r="M485" s="947"/>
      <c r="N485" s="948"/>
      <c r="O485" s="19"/>
      <c r="P485" s="269"/>
      <c r="Q485" s="245"/>
      <c r="R485" s="254"/>
      <c r="S485" s="245"/>
      <c r="T485" s="245"/>
      <c r="U485" s="254"/>
      <c r="V485" s="254"/>
      <c r="W485" s="366" t="b">
        <f>W474</f>
        <v>0</v>
      </c>
    </row>
    <row r="486" spans="1:25" ht="5.0999999999999996" customHeight="1" x14ac:dyDescent="0.2">
      <c r="C486" s="318"/>
      <c r="D486" s="322"/>
      <c r="E486" s="319"/>
      <c r="F486" s="319"/>
      <c r="G486" s="319"/>
      <c r="H486" s="319"/>
      <c r="I486" s="319"/>
      <c r="J486" s="319"/>
      <c r="K486" s="319"/>
      <c r="L486" s="319"/>
      <c r="M486" s="319"/>
      <c r="N486" s="320"/>
      <c r="O486" s="19"/>
      <c r="P486" s="245"/>
      <c r="Q486" s="245"/>
      <c r="R486" s="245"/>
      <c r="S486" s="245"/>
      <c r="T486" s="245"/>
      <c r="U486" s="245"/>
      <c r="V486" s="245"/>
      <c r="W486" s="360"/>
    </row>
    <row r="487" spans="1:25" ht="12.75" customHeight="1" thickBot="1" x14ac:dyDescent="0.25">
      <c r="C487" s="318"/>
      <c r="D487" s="322"/>
      <c r="E487" s="324"/>
      <c r="F487" s="990" t="str">
        <f>Translations!$B$210</f>
        <v>Atsauce uz ārējām datnēm (attiecīgā gadījumā)</v>
      </c>
      <c r="G487" s="990"/>
      <c r="H487" s="990"/>
      <c r="I487" s="990"/>
      <c r="J487" s="990"/>
      <c r="K487" s="900"/>
      <c r="L487" s="900"/>
      <c r="M487" s="900"/>
      <c r="N487" s="900"/>
      <c r="O487" s="19"/>
      <c r="P487" s="245"/>
      <c r="Q487" s="245"/>
      <c r="R487" s="245"/>
      <c r="S487" s="245"/>
      <c r="T487" s="245"/>
      <c r="U487" s="245"/>
      <c r="V487" s="245"/>
      <c r="W487" s="367" t="b">
        <f>W485</f>
        <v>0</v>
      </c>
    </row>
    <row r="488" spans="1:25" s="20" customFormat="1" ht="12.75" x14ac:dyDescent="0.2">
      <c r="A488" s="18"/>
      <c r="B488" s="36"/>
      <c r="C488" s="337"/>
      <c r="D488" s="338"/>
      <c r="E488" s="338"/>
      <c r="F488" s="338"/>
      <c r="G488" s="338"/>
      <c r="H488" s="338"/>
      <c r="I488" s="338"/>
      <c r="J488" s="338"/>
      <c r="K488" s="338"/>
      <c r="L488" s="338"/>
      <c r="M488" s="338"/>
      <c r="N488" s="339"/>
      <c r="O488" s="19"/>
      <c r="P488" s="245"/>
      <c r="Q488" s="245"/>
      <c r="R488" s="245"/>
      <c r="S488" s="23"/>
      <c r="T488" s="22"/>
      <c r="U488" s="22"/>
      <c r="V488" s="22"/>
      <c r="W488" s="238"/>
    </row>
    <row r="489" spans="1:25" s="20" customFormat="1" ht="15" thickBot="1" x14ac:dyDescent="0.25">
      <c r="A489" s="18"/>
      <c r="B489" s="36"/>
      <c r="C489" s="36"/>
      <c r="D489" s="36"/>
      <c r="E489" s="36"/>
      <c r="F489" s="36"/>
      <c r="G489" s="36"/>
      <c r="H489" s="36"/>
      <c r="I489" s="36"/>
      <c r="J489" s="36"/>
      <c r="K489" s="36"/>
      <c r="L489" s="36"/>
      <c r="M489" s="36"/>
      <c r="N489" s="36"/>
      <c r="O489" s="19"/>
      <c r="P489" s="245"/>
      <c r="Q489" s="245"/>
      <c r="R489" s="23"/>
      <c r="S489" s="23"/>
      <c r="T489" s="22"/>
      <c r="U489" s="22"/>
      <c r="V489" s="22"/>
      <c r="W489" s="238"/>
      <c r="X489" s="244"/>
      <c r="Y489" s="244"/>
    </row>
    <row r="490" spans="1:25" s="20" customFormat="1" ht="12.75" customHeight="1" thickBot="1" x14ac:dyDescent="0.3">
      <c r="A490" s="18"/>
      <c r="B490" s="36"/>
      <c r="C490" s="281"/>
      <c r="D490" s="281"/>
      <c r="E490" s="281"/>
      <c r="F490" s="281"/>
      <c r="G490" s="281"/>
      <c r="H490" s="281"/>
      <c r="I490" s="281"/>
      <c r="J490" s="281"/>
      <c r="K490" s="281"/>
      <c r="L490" s="281"/>
      <c r="M490" s="281"/>
      <c r="N490" s="281"/>
      <c r="O490" s="19"/>
      <c r="P490" s="22"/>
      <c r="Q490" s="22"/>
      <c r="R490" s="23"/>
      <c r="S490" s="23"/>
      <c r="T490" s="22"/>
      <c r="U490" s="22"/>
      <c r="V490" s="22"/>
      <c r="W490" s="238"/>
      <c r="X490" s="244"/>
      <c r="Y490" s="244"/>
    </row>
    <row r="491" spans="1:25" s="20" customFormat="1" ht="15" customHeight="1" thickBot="1" x14ac:dyDescent="0.3">
      <c r="A491" s="245"/>
      <c r="B491" s="163"/>
      <c r="C491" s="374">
        <f>C351+1</f>
        <v>4</v>
      </c>
      <c r="D491" s="1075" t="str">
        <f>Translations!$B$386</f>
        <v>Alternatīvās apakšiekārta:</v>
      </c>
      <c r="E491" s="1076"/>
      <c r="F491" s="1076"/>
      <c r="G491" s="1076"/>
      <c r="H491" s="1077"/>
      <c r="I491" s="1078" t="str">
        <f>INDEX(EUconst_FallBackListNames,$C491)</f>
        <v>Centralizētās siltumapgādes apakšiekārta</v>
      </c>
      <c r="J491" s="1079"/>
      <c r="K491" s="1079"/>
      <c r="L491" s="1080"/>
      <c r="M491" s="1081" t="str">
        <f>IF(ISBLANK(INDEX(CNTR_FallBackSubInstRelevant,C491)),"",IF(INDEX(CNTR_FallBackSubInstRelevant,C491),EUConst_Relevant,EUConst_NotRelevant))</f>
        <v/>
      </c>
      <c r="N491" s="1082"/>
      <c r="O491" s="19"/>
      <c r="P491" s="373">
        <f>C491</f>
        <v>4</v>
      </c>
      <c r="Q491" s="245"/>
      <c r="R491" s="245"/>
      <c r="S491" s="245"/>
      <c r="T491" s="245"/>
      <c r="U491" s="23"/>
      <c r="V491" s="311" t="s">
        <v>318</v>
      </c>
      <c r="W491" s="356" t="b">
        <f>AND(CNTR_ExistSubInstEntries,M491=EUConst_NotRelevant)</f>
        <v>0</v>
      </c>
    </row>
    <row r="492" spans="1:25" s="20" customFormat="1" ht="12.75" customHeight="1" thickBot="1" x14ac:dyDescent="0.25">
      <c r="A492" s="245"/>
      <c r="B492" s="36"/>
      <c r="C492" s="278"/>
      <c r="D492" s="279"/>
      <c r="E492" s="279"/>
      <c r="F492" s="279"/>
      <c r="G492" s="279"/>
      <c r="H492" s="280"/>
      <c r="I492" s="1083" t="str">
        <f>IF(M491=EUConst_NotRelevant,HYPERLINK(Q492,EUconst_MsgGoToNextSubInst),IF(M491=EUConst_Relevant,HYPERLINK("",EUconst_MsgEnterThisSection),""))</f>
        <v/>
      </c>
      <c r="J492" s="1084"/>
      <c r="K492" s="1084"/>
      <c r="L492" s="1084"/>
      <c r="M492" s="1085"/>
      <c r="N492" s="1086"/>
      <c r="O492" s="19"/>
      <c r="P492" s="22" t="s">
        <v>172</v>
      </c>
      <c r="Q492" s="371" t="str">
        <f>"#JUMP_G"&amp;P491+1</f>
        <v>#JUMP_G5</v>
      </c>
      <c r="R492" s="22"/>
      <c r="S492" s="22"/>
      <c r="T492" s="22"/>
      <c r="U492" s="23"/>
      <c r="V492" s="23"/>
      <c r="W492" s="238"/>
      <c r="X492" s="244"/>
      <c r="Y492" s="244"/>
    </row>
    <row r="493" spans="1:25" ht="5.0999999999999996" customHeight="1" x14ac:dyDescent="0.2">
      <c r="C493" s="282"/>
      <c r="D493" s="283"/>
      <c r="E493" s="283"/>
      <c r="F493" s="283"/>
      <c r="G493" s="283"/>
      <c r="H493" s="283"/>
      <c r="I493" s="283"/>
      <c r="J493" s="283"/>
      <c r="K493" s="283"/>
      <c r="L493" s="283"/>
      <c r="M493" s="283"/>
      <c r="N493" s="284"/>
      <c r="O493" s="19"/>
      <c r="U493" s="23"/>
      <c r="V493" s="23"/>
      <c r="W493" s="238"/>
    </row>
    <row r="494" spans="1:25" ht="12.75" customHeight="1" x14ac:dyDescent="0.2">
      <c r="C494" s="224"/>
      <c r="D494" s="16" t="s">
        <v>26</v>
      </c>
      <c r="E494" s="801" t="str">
        <f>Translations!$B$297</f>
        <v>Apakšiekārtas sistēmas robežas</v>
      </c>
      <c r="F494" s="801"/>
      <c r="G494" s="801"/>
      <c r="H494" s="801"/>
      <c r="I494" s="801"/>
      <c r="J494" s="801"/>
      <c r="K494" s="801"/>
      <c r="L494" s="801"/>
      <c r="M494" s="801"/>
      <c r="N494" s="1016"/>
      <c r="O494" s="19"/>
      <c r="P494" s="245"/>
      <c r="Q494" s="245"/>
      <c r="R494" s="245"/>
      <c r="S494" s="245"/>
      <c r="T494" s="245"/>
      <c r="U494" s="23"/>
      <c r="V494" s="23"/>
      <c r="W494" s="238"/>
    </row>
    <row r="495" spans="1:25" ht="5.0999999999999996" customHeight="1" x14ac:dyDescent="0.2">
      <c r="B495" s="244"/>
      <c r="C495" s="224"/>
      <c r="N495" s="225"/>
      <c r="O495" s="19"/>
      <c r="P495" s="245"/>
      <c r="Q495" s="245"/>
      <c r="R495" s="245"/>
      <c r="S495" s="245"/>
      <c r="T495" s="245"/>
      <c r="U495" s="23"/>
      <c r="V495" s="23"/>
      <c r="W495" s="238"/>
    </row>
    <row r="496" spans="1:25" ht="12.75" customHeight="1" x14ac:dyDescent="0.2">
      <c r="B496" s="244"/>
      <c r="C496" s="224"/>
      <c r="D496" s="25" t="s">
        <v>32</v>
      </c>
      <c r="E496" s="917" t="str">
        <f>Translations!$B$249</f>
        <v>Informācija par izmantoto metodiku</v>
      </c>
      <c r="F496" s="917"/>
      <c r="G496" s="917"/>
      <c r="H496" s="917"/>
      <c r="I496" s="917"/>
      <c r="J496" s="917"/>
      <c r="K496" s="917"/>
      <c r="L496" s="917"/>
      <c r="M496" s="917"/>
      <c r="N496" s="1023"/>
      <c r="O496" s="19"/>
      <c r="P496" s="245"/>
      <c r="Q496" s="245"/>
      <c r="R496" s="245"/>
      <c r="S496" s="245"/>
      <c r="T496" s="245"/>
      <c r="U496" s="23"/>
      <c r="V496" s="23"/>
      <c r="W496" s="238"/>
    </row>
    <row r="497" spans="2:23" ht="5.0999999999999996" customHeight="1" x14ac:dyDescent="0.2">
      <c r="B497" s="244"/>
      <c r="C497" s="224"/>
      <c r="D497" s="25"/>
      <c r="E497" s="840"/>
      <c r="F497" s="840"/>
      <c r="G497" s="840"/>
      <c r="H497" s="840"/>
      <c r="I497" s="840"/>
      <c r="J497" s="840"/>
      <c r="K497" s="840"/>
      <c r="L497" s="840"/>
      <c r="M497" s="840"/>
      <c r="N497" s="1044"/>
      <c r="O497" s="19"/>
      <c r="P497" s="245"/>
      <c r="Q497" s="245"/>
      <c r="R497" s="245"/>
      <c r="S497" s="245"/>
      <c r="T497" s="245"/>
      <c r="U497" s="245"/>
      <c r="V497" s="245"/>
      <c r="W497" s="262"/>
    </row>
    <row r="498" spans="2:23" ht="50.1" customHeight="1" x14ac:dyDescent="0.2">
      <c r="B498" s="244"/>
      <c r="C498" s="224"/>
      <c r="D498" s="25"/>
      <c r="E498" s="1027"/>
      <c r="F498" s="1028"/>
      <c r="G498" s="1028"/>
      <c r="H498" s="1028"/>
      <c r="I498" s="1028"/>
      <c r="J498" s="1028"/>
      <c r="K498" s="1028"/>
      <c r="L498" s="1028"/>
      <c r="M498" s="1028"/>
      <c r="N498" s="1029"/>
      <c r="O498" s="19"/>
      <c r="P498" s="245"/>
      <c r="Q498" s="245"/>
      <c r="R498" s="245"/>
      <c r="S498" s="245"/>
      <c r="T498" s="245"/>
      <c r="U498" s="245"/>
      <c r="V498" s="245"/>
      <c r="W498" s="262"/>
    </row>
    <row r="499" spans="2:23" ht="5.0999999999999996" customHeight="1" x14ac:dyDescent="0.2">
      <c r="B499" s="244"/>
      <c r="C499" s="224"/>
      <c r="D499" s="25"/>
      <c r="N499" s="225"/>
      <c r="O499" s="19"/>
      <c r="P499" s="245"/>
      <c r="Q499" s="245"/>
      <c r="R499" s="245"/>
      <c r="S499" s="245"/>
      <c r="T499" s="245"/>
      <c r="U499" s="245"/>
      <c r="V499" s="245"/>
      <c r="W499" s="262"/>
    </row>
    <row r="500" spans="2:23" ht="12.75" customHeight="1" x14ac:dyDescent="0.2">
      <c r="B500" s="244"/>
      <c r="C500" s="224"/>
      <c r="D500" s="25" t="s">
        <v>33</v>
      </c>
      <c r="E500" s="1030" t="str">
        <f>Translations!$B$210</f>
        <v>Atsauce uz ārējām datnēm (attiecīgā gadījumā)</v>
      </c>
      <c r="F500" s="1030"/>
      <c r="G500" s="1030"/>
      <c r="H500" s="1030"/>
      <c r="I500" s="1030"/>
      <c r="J500" s="1031"/>
      <c r="K500" s="900"/>
      <c r="L500" s="900"/>
      <c r="M500" s="900"/>
      <c r="N500" s="900"/>
      <c r="O500" s="19"/>
      <c r="P500" s="245"/>
      <c r="Q500" s="245"/>
      <c r="R500" s="245"/>
      <c r="S500" s="245"/>
      <c r="T500" s="245"/>
      <c r="U500" s="245"/>
      <c r="V500" s="245"/>
      <c r="W500" s="262"/>
    </row>
    <row r="501" spans="2:23" ht="5.0999999999999996" customHeight="1" x14ac:dyDescent="0.2">
      <c r="B501" s="244"/>
      <c r="C501" s="224"/>
      <c r="D501" s="25"/>
      <c r="N501" s="225"/>
      <c r="O501" s="19"/>
      <c r="P501" s="245"/>
      <c r="Q501" s="245"/>
      <c r="R501" s="245"/>
      <c r="S501" s="245"/>
      <c r="T501" s="245"/>
      <c r="U501" s="245"/>
      <c r="V501" s="245"/>
      <c r="W501" s="262"/>
    </row>
    <row r="502" spans="2:23" ht="12.75" customHeight="1" x14ac:dyDescent="0.2">
      <c r="B502" s="244"/>
      <c r="C502" s="224"/>
      <c r="D502" s="25" t="s">
        <v>34</v>
      </c>
      <c r="E502" s="1030" t="str">
        <f>Translations!$B$305</f>
        <v>Atsauce uz atsevišķu detalizētu plūsmas diagrammu (attiecīgā gadījumā)</v>
      </c>
      <c r="F502" s="1030"/>
      <c r="G502" s="1030"/>
      <c r="H502" s="1030"/>
      <c r="I502" s="1030"/>
      <c r="J502" s="1031"/>
      <c r="K502" s="900"/>
      <c r="L502" s="900"/>
      <c r="M502" s="900"/>
      <c r="N502" s="900"/>
      <c r="O502" s="19"/>
      <c r="P502" s="245"/>
      <c r="Q502" s="245"/>
      <c r="R502" s="245"/>
      <c r="S502" s="245"/>
      <c r="T502" s="245"/>
      <c r="U502" s="245"/>
      <c r="V502" s="245"/>
      <c r="W502" s="262"/>
    </row>
    <row r="503" spans="2:23" ht="5.0999999999999996" customHeight="1" x14ac:dyDescent="0.2">
      <c r="B503" s="244"/>
      <c r="C503" s="224"/>
      <c r="D503" s="25"/>
      <c r="N503" s="225"/>
      <c r="O503" s="19"/>
      <c r="P503" s="245"/>
      <c r="Q503" s="245"/>
      <c r="R503" s="245"/>
      <c r="S503" s="245"/>
      <c r="T503" s="245"/>
      <c r="U503" s="245"/>
      <c r="V503" s="245"/>
      <c r="W503" s="262"/>
    </row>
    <row r="504" spans="2:23" ht="5.0999999999999996" customHeight="1" x14ac:dyDescent="0.2">
      <c r="B504" s="244"/>
      <c r="C504" s="232"/>
      <c r="D504" s="235"/>
      <c r="E504" s="233"/>
      <c r="F504" s="233"/>
      <c r="G504" s="233"/>
      <c r="H504" s="233"/>
      <c r="I504" s="233"/>
      <c r="J504" s="233"/>
      <c r="K504" s="233"/>
      <c r="L504" s="233"/>
      <c r="M504" s="233"/>
      <c r="N504" s="234"/>
      <c r="O504" s="19"/>
      <c r="P504" s="245"/>
      <c r="Q504" s="245"/>
      <c r="R504" s="245"/>
      <c r="S504" s="245"/>
      <c r="T504" s="245"/>
      <c r="U504" s="245"/>
      <c r="V504" s="245"/>
      <c r="W504" s="262"/>
    </row>
    <row r="505" spans="2:23" ht="12.75" customHeight="1" x14ac:dyDescent="0.2">
      <c r="B505" s="244"/>
      <c r="C505" s="224"/>
      <c r="D505" s="16" t="s">
        <v>27</v>
      </c>
      <c r="E505" s="801" t="str">
        <f>Translations!$B$388</f>
        <v>Ikgadējo darbības līmeņu noteikšanas metode</v>
      </c>
      <c r="F505" s="801"/>
      <c r="G505" s="801"/>
      <c r="H505" s="801"/>
      <c r="I505" s="801"/>
      <c r="J505" s="801"/>
      <c r="K505" s="801"/>
      <c r="L505" s="801"/>
      <c r="M505" s="801"/>
      <c r="N505" s="1016"/>
      <c r="O505" s="19"/>
      <c r="P505" s="245"/>
      <c r="Q505" s="245"/>
      <c r="R505" s="245"/>
      <c r="S505" s="254"/>
      <c r="T505" s="254"/>
      <c r="U505" s="245"/>
      <c r="V505" s="245"/>
      <c r="W505" s="262"/>
    </row>
    <row r="506" spans="2:23" ht="5.0999999999999996" customHeight="1" x14ac:dyDescent="0.2">
      <c r="B506" s="244"/>
      <c r="C506" s="224"/>
      <c r="D506" s="25"/>
      <c r="E506" s="25"/>
      <c r="F506" s="25"/>
      <c r="G506" s="25"/>
      <c r="H506" s="25"/>
      <c r="I506" s="25"/>
      <c r="J506" s="25"/>
      <c r="K506" s="25"/>
      <c r="L506" s="25"/>
      <c r="M506" s="25"/>
      <c r="N506" s="530"/>
      <c r="O506" s="19"/>
      <c r="P506" s="22"/>
      <c r="Q506" s="245"/>
      <c r="R506" s="245"/>
      <c r="S506" s="245"/>
      <c r="T506" s="245"/>
      <c r="U506" s="245"/>
      <c r="V506" s="245"/>
      <c r="W506" s="262"/>
    </row>
    <row r="507" spans="2:23" ht="12.75" customHeight="1" x14ac:dyDescent="0.2">
      <c r="B507" s="244"/>
      <c r="C507" s="224"/>
      <c r="D507" s="25" t="s">
        <v>33</v>
      </c>
      <c r="E507" s="917" t="str">
        <f>Translations!$B$249</f>
        <v>Informācija par izmantoto metodiku</v>
      </c>
      <c r="F507" s="917"/>
      <c r="G507" s="917"/>
      <c r="H507" s="917"/>
      <c r="I507" s="917"/>
      <c r="J507" s="917"/>
      <c r="K507" s="917"/>
      <c r="L507" s="917"/>
      <c r="M507" s="917"/>
      <c r="N507" s="1023"/>
      <c r="O507" s="19"/>
      <c r="P507" s="245"/>
      <c r="Q507" s="245"/>
      <c r="R507" s="245"/>
      <c r="S507" s="245"/>
      <c r="T507" s="245"/>
      <c r="U507" s="245"/>
      <c r="V507" s="245"/>
      <c r="W507" s="262"/>
    </row>
    <row r="508" spans="2:23" ht="25.5" customHeight="1" x14ac:dyDescent="0.2">
      <c r="B508" s="244"/>
      <c r="C508" s="224"/>
      <c r="I508" s="918" t="str">
        <f>Translations!$B$254</f>
        <v>Datu avots</v>
      </c>
      <c r="J508" s="918"/>
      <c r="K508" s="918" t="str">
        <f>Translations!$B$255</f>
        <v>Cits datu avots (attiecīgā gadījumā)</v>
      </c>
      <c r="L508" s="918"/>
      <c r="M508" s="918" t="str">
        <f>Translations!$B$255</f>
        <v>Cits datu avots (attiecīgā gadījumā)</v>
      </c>
      <c r="N508" s="918"/>
      <c r="O508" s="19"/>
      <c r="P508" s="245"/>
      <c r="Q508" s="245"/>
      <c r="R508" s="245"/>
      <c r="S508" s="245"/>
      <c r="T508" s="245"/>
      <c r="U508" s="245"/>
      <c r="V508" s="245"/>
      <c r="W508" s="262"/>
    </row>
    <row r="509" spans="2:23" ht="12.75" customHeight="1" x14ac:dyDescent="0.2">
      <c r="B509" s="244"/>
      <c r="C509" s="224"/>
      <c r="D509" s="25"/>
      <c r="E509" s="118" t="s">
        <v>302</v>
      </c>
      <c r="F509" s="924" t="str">
        <f>Translations!$B$273</f>
        <v>Izmērāma siltuma plūsmu kvantificēšana</v>
      </c>
      <c r="G509" s="924"/>
      <c r="H509" s="925"/>
      <c r="I509" s="926"/>
      <c r="J509" s="927"/>
      <c r="K509" s="928"/>
      <c r="L509" s="929"/>
      <c r="M509" s="928"/>
      <c r="N509" s="945"/>
      <c r="O509" s="19"/>
      <c r="P509" s="245"/>
      <c r="Q509" s="245"/>
      <c r="R509" s="245"/>
      <c r="S509" s="245"/>
      <c r="T509" s="245"/>
      <c r="U509" s="245"/>
      <c r="V509" s="245"/>
      <c r="W509" s="262"/>
    </row>
    <row r="510" spans="2:23" ht="12.75" customHeight="1" x14ac:dyDescent="0.2">
      <c r="B510" s="244"/>
      <c r="C510" s="224"/>
      <c r="D510" s="25"/>
      <c r="E510" s="118" t="s">
        <v>303</v>
      </c>
      <c r="F510" s="924" t="str">
        <f>Translations!$B$274</f>
        <v>Neto izmērāmā siltuma plūsmas</v>
      </c>
      <c r="G510" s="924"/>
      <c r="H510" s="925"/>
      <c r="I510" s="926"/>
      <c r="J510" s="927"/>
      <c r="K510" s="928"/>
      <c r="L510" s="929"/>
      <c r="M510" s="928"/>
      <c r="N510" s="945"/>
      <c r="O510" s="19"/>
      <c r="P510" s="245"/>
      <c r="Q510" s="245"/>
      <c r="R510" s="245"/>
      <c r="S510" s="245"/>
      <c r="T510" s="245"/>
      <c r="U510" s="245"/>
      <c r="V510" s="245"/>
      <c r="W510" s="262"/>
    </row>
    <row r="511" spans="2:23" ht="5.0999999999999996" customHeight="1" x14ac:dyDescent="0.2">
      <c r="B511" s="244"/>
      <c r="C511" s="224"/>
      <c r="D511" s="25"/>
      <c r="N511" s="225"/>
      <c r="O511" s="19"/>
      <c r="P511" s="245"/>
      <c r="Q511" s="245"/>
      <c r="R511" s="245"/>
      <c r="S511" s="245"/>
      <c r="T511" s="245"/>
      <c r="U511" s="245"/>
      <c r="V511" s="245"/>
      <c r="W511" s="262"/>
    </row>
    <row r="512" spans="2:23" ht="12.75" customHeight="1" x14ac:dyDescent="0.2">
      <c r="B512" s="244"/>
      <c r="C512" s="224"/>
      <c r="D512" s="25"/>
      <c r="E512" s="118" t="s">
        <v>304</v>
      </c>
      <c r="F512" s="714" t="str">
        <f>Translations!$B$257</f>
        <v>Izmantotās metodikas apraksts</v>
      </c>
      <c r="G512" s="714"/>
      <c r="H512" s="714"/>
      <c r="I512" s="714"/>
      <c r="J512" s="714"/>
      <c r="K512" s="714"/>
      <c r="L512" s="714"/>
      <c r="M512" s="714"/>
      <c r="N512" s="995"/>
      <c r="O512" s="19"/>
      <c r="P512" s="245"/>
      <c r="Q512" s="245"/>
      <c r="R512" s="245"/>
      <c r="S512" s="245"/>
      <c r="T512" s="245"/>
      <c r="U512" s="245"/>
      <c r="V512" s="245"/>
      <c r="W512" s="262"/>
    </row>
    <row r="513" spans="1:23" ht="5.0999999999999996" customHeight="1" x14ac:dyDescent="0.2">
      <c r="B513" s="244"/>
      <c r="C513" s="224"/>
      <c r="E513" s="37"/>
      <c r="F513" s="531"/>
      <c r="G513" s="533"/>
      <c r="H513" s="533"/>
      <c r="I513" s="533"/>
      <c r="J513" s="533"/>
      <c r="K513" s="533"/>
      <c r="L513" s="533"/>
      <c r="M513" s="533"/>
      <c r="N513" s="546"/>
      <c r="O513" s="19"/>
      <c r="P513" s="245"/>
      <c r="Q513" s="245"/>
      <c r="R513" s="245"/>
      <c r="S513" s="245"/>
      <c r="T513" s="245"/>
      <c r="U513" s="245"/>
      <c r="V513" s="245"/>
      <c r="W513" s="262"/>
    </row>
    <row r="514" spans="1:23" ht="12.75" customHeight="1" x14ac:dyDescent="0.2">
      <c r="C514" s="224"/>
      <c r="D514" s="25"/>
      <c r="E514" s="118"/>
      <c r="F514" s="987" t="str">
        <f>IF(M491=EUConst_Relevant,HYPERLINK("#" &amp; Q514,EUConst_MsgDescription),"")</f>
        <v/>
      </c>
      <c r="G514" s="961"/>
      <c r="H514" s="961"/>
      <c r="I514" s="961"/>
      <c r="J514" s="961"/>
      <c r="K514" s="961"/>
      <c r="L514" s="961"/>
      <c r="M514" s="961"/>
      <c r="N514" s="962"/>
      <c r="O514" s="19"/>
      <c r="P514" s="22" t="s">
        <v>172</v>
      </c>
      <c r="Q514" s="371" t="str">
        <f>"#"&amp;ADDRESS(ROW($C$11),COLUMN($C$11))</f>
        <v>#$C$11</v>
      </c>
      <c r="R514" s="245"/>
      <c r="S514" s="245"/>
      <c r="T514" s="245"/>
      <c r="U514" s="245"/>
      <c r="V514" s="245"/>
      <c r="W514" s="262"/>
    </row>
    <row r="515" spans="1:23" ht="5.0999999999999996" customHeight="1" x14ac:dyDescent="0.2">
      <c r="C515" s="224"/>
      <c r="D515" s="25"/>
      <c r="E515" s="24"/>
      <c r="F515" s="996"/>
      <c r="G515" s="996"/>
      <c r="H515" s="996"/>
      <c r="I515" s="996"/>
      <c r="J515" s="996"/>
      <c r="K515" s="996"/>
      <c r="L515" s="996"/>
      <c r="M515" s="996"/>
      <c r="N515" s="997"/>
      <c r="O515" s="19"/>
      <c r="P515" s="245"/>
      <c r="Q515" s="245"/>
      <c r="R515" s="245"/>
      <c r="S515" s="245"/>
      <c r="T515" s="245"/>
      <c r="U515" s="245"/>
      <c r="V515" s="245"/>
      <c r="W515" s="262"/>
    </row>
    <row r="516" spans="1:23" s="249" customFormat="1" ht="50.1" customHeight="1" x14ac:dyDescent="0.2">
      <c r="A516" s="245"/>
      <c r="B516" s="12"/>
      <c r="C516" s="224"/>
      <c r="D516" s="24"/>
      <c r="E516" s="24"/>
      <c r="F516" s="946"/>
      <c r="G516" s="947"/>
      <c r="H516" s="947"/>
      <c r="I516" s="947"/>
      <c r="J516" s="947"/>
      <c r="K516" s="947"/>
      <c r="L516" s="947"/>
      <c r="M516" s="947"/>
      <c r="N516" s="948"/>
      <c r="O516" s="19"/>
      <c r="P516" s="254"/>
      <c r="Q516" s="254"/>
      <c r="R516" s="254"/>
      <c r="S516" s="245"/>
      <c r="T516" s="245"/>
      <c r="U516" s="245"/>
      <c r="V516" s="245"/>
      <c r="W516" s="262"/>
    </row>
    <row r="517" spans="1:23" ht="5.0999999999999996" customHeight="1" x14ac:dyDescent="0.2">
      <c r="C517" s="224"/>
      <c r="D517" s="25"/>
      <c r="N517" s="225"/>
      <c r="O517" s="19"/>
      <c r="P517" s="245"/>
      <c r="Q517" s="245"/>
      <c r="R517" s="245"/>
      <c r="S517" s="245"/>
      <c r="T517" s="245"/>
      <c r="U517" s="245"/>
      <c r="V517" s="245"/>
      <c r="W517" s="262"/>
    </row>
    <row r="518" spans="1:23" ht="12.75" customHeight="1" x14ac:dyDescent="0.2">
      <c r="C518" s="224"/>
      <c r="D518" s="25"/>
      <c r="E518" s="118" t="s">
        <v>305</v>
      </c>
      <c r="F518" s="949" t="str">
        <f>Translations!$B$210</f>
        <v>Atsauce uz ārējām datnēm (attiecīgā gadījumā)</v>
      </c>
      <c r="G518" s="949"/>
      <c r="H518" s="949"/>
      <c r="I518" s="949"/>
      <c r="J518" s="949"/>
      <c r="K518" s="900"/>
      <c r="L518" s="900"/>
      <c r="M518" s="900"/>
      <c r="N518" s="900"/>
      <c r="O518" s="19"/>
      <c r="P518" s="245"/>
      <c r="Q518" s="245"/>
      <c r="R518" s="245"/>
      <c r="S518" s="245"/>
      <c r="T518" s="245"/>
      <c r="U518" s="245"/>
      <c r="V518" s="245"/>
      <c r="W518" s="262" t="s">
        <v>165</v>
      </c>
    </row>
    <row r="519" spans="1:23" ht="5.0999999999999996" customHeight="1" thickBot="1" x14ac:dyDescent="0.25">
      <c r="C519" s="224"/>
      <c r="D519" s="25"/>
      <c r="N519" s="225"/>
      <c r="O519" s="19"/>
      <c r="P519" s="245"/>
      <c r="Q519" s="245"/>
      <c r="R519" s="245"/>
      <c r="S519" s="245"/>
      <c r="T519" s="245"/>
      <c r="U519" s="245"/>
      <c r="V519" s="245"/>
      <c r="W519" s="245"/>
    </row>
    <row r="520" spans="1:23" ht="12.75" customHeight="1" x14ac:dyDescent="0.2">
      <c r="C520" s="224"/>
      <c r="D520" s="25" t="s">
        <v>33</v>
      </c>
      <c r="E520" s="939" t="str">
        <f>Translations!$B$258</f>
        <v>Vai ir ievērota hierarhiskā kārtība?</v>
      </c>
      <c r="F520" s="939"/>
      <c r="G520" s="939"/>
      <c r="H520" s="940"/>
      <c r="I520" s="260"/>
      <c r="J520" s="256" t="str">
        <f>Translations!$B$259</f>
        <v xml:space="preserve"> Ja nav, kāpēc nav?</v>
      </c>
      <c r="K520" s="926"/>
      <c r="L520" s="927"/>
      <c r="M520" s="927"/>
      <c r="N520" s="941"/>
      <c r="O520" s="19"/>
      <c r="P520" s="245"/>
      <c r="Q520" s="245"/>
      <c r="R520" s="245"/>
      <c r="S520" s="245"/>
      <c r="T520" s="245"/>
      <c r="U520" s="245"/>
      <c r="V520" s="245"/>
      <c r="W520" s="364" t="b">
        <f>AND(I520&lt;&gt;"",I520=TRUE)</f>
        <v>0</v>
      </c>
    </row>
    <row r="521" spans="1:23" ht="5.0999999999999996" customHeight="1" x14ac:dyDescent="0.2">
      <c r="C521" s="224"/>
      <c r="E521" s="432"/>
      <c r="F521" s="432"/>
      <c r="G521" s="432"/>
      <c r="H521" s="432"/>
      <c r="I521" s="432"/>
      <c r="J521" s="432"/>
      <c r="K521" s="432"/>
      <c r="L521" s="432"/>
      <c r="M521" s="432"/>
      <c r="N521" s="552"/>
      <c r="O521" s="19"/>
      <c r="P521" s="245"/>
      <c r="Q521" s="245"/>
      <c r="R521" s="245"/>
      <c r="S521" s="245"/>
      <c r="T521" s="245"/>
      <c r="U521" s="245"/>
      <c r="V521" s="245"/>
      <c r="W521" s="360"/>
    </row>
    <row r="522" spans="1:23" ht="12.75" customHeight="1" x14ac:dyDescent="0.2">
      <c r="C522" s="224"/>
      <c r="D522" s="12"/>
      <c r="E522" s="12"/>
      <c r="F522" s="714" t="str">
        <f>Translations!$B$264</f>
        <v>Sīkākas ziņas par jebkādām atkāpēm no hierarhijas</v>
      </c>
      <c r="G522" s="714"/>
      <c r="H522" s="714"/>
      <c r="I522" s="714"/>
      <c r="J522" s="714"/>
      <c r="K522" s="714"/>
      <c r="L522" s="714"/>
      <c r="M522" s="714"/>
      <c r="N522" s="995"/>
      <c r="O522" s="19"/>
      <c r="P522" s="245"/>
      <c r="Q522" s="245"/>
      <c r="R522" s="245"/>
      <c r="S522" s="245"/>
      <c r="T522" s="245"/>
      <c r="U522" s="245"/>
      <c r="V522" s="245"/>
      <c r="W522" s="360"/>
    </row>
    <row r="523" spans="1:23" ht="25.5" customHeight="1" thickBot="1" x14ac:dyDescent="0.25">
      <c r="C523" s="224"/>
      <c r="D523" s="12"/>
      <c r="E523" s="12"/>
      <c r="F523" s="1037"/>
      <c r="G523" s="1038"/>
      <c r="H523" s="1038"/>
      <c r="I523" s="1038"/>
      <c r="J523" s="1038"/>
      <c r="K523" s="1038"/>
      <c r="L523" s="1038"/>
      <c r="M523" s="1038"/>
      <c r="N523" s="1039"/>
      <c r="O523" s="19"/>
      <c r="P523" s="245"/>
      <c r="Q523" s="245"/>
      <c r="R523" s="245"/>
      <c r="S523" s="245"/>
      <c r="T523" s="245"/>
      <c r="U523" s="245"/>
      <c r="V523" s="245"/>
      <c r="W523" s="268" t="b">
        <f>W520</f>
        <v>0</v>
      </c>
    </row>
    <row r="524" spans="1:23" ht="5.0999999999999996" customHeight="1" x14ac:dyDescent="0.2">
      <c r="C524" s="224"/>
      <c r="D524" s="25"/>
      <c r="N524" s="225"/>
      <c r="O524" s="19"/>
      <c r="P524" s="245"/>
      <c r="Q524" s="245"/>
      <c r="R524" s="245"/>
      <c r="S524" s="245"/>
      <c r="T524" s="245"/>
      <c r="U524" s="245"/>
      <c r="V524" s="245"/>
      <c r="W524" s="262"/>
    </row>
    <row r="525" spans="1:23" ht="12.75" customHeight="1" x14ac:dyDescent="0.2">
      <c r="C525" s="224"/>
      <c r="D525" s="25" t="s">
        <v>34</v>
      </c>
      <c r="E525" s="1040" t="str">
        <f>Translations!$B$828</f>
        <v>Apraksts, ar kādu metodi tiek sekots līdzi saražotajiem produktiem un precēm</v>
      </c>
      <c r="F525" s="1040"/>
      <c r="G525" s="1040"/>
      <c r="H525" s="1040"/>
      <c r="I525" s="1040"/>
      <c r="J525" s="1040"/>
      <c r="K525" s="1040"/>
      <c r="L525" s="1040"/>
      <c r="M525" s="1040"/>
      <c r="N525" s="1041"/>
      <c r="O525" s="19"/>
      <c r="P525" s="245"/>
      <c r="Q525" s="245"/>
      <c r="R525" s="245"/>
      <c r="S525" s="245"/>
      <c r="T525" s="245"/>
      <c r="U525" s="245"/>
      <c r="V525" s="245"/>
      <c r="W525" s="262"/>
    </row>
    <row r="526" spans="1:23" ht="5.0999999999999996" customHeight="1" x14ac:dyDescent="0.2">
      <c r="B526" s="244"/>
      <c r="C526" s="224"/>
      <c r="E526" s="37"/>
      <c r="F526" s="531"/>
      <c r="G526" s="533"/>
      <c r="H526" s="533"/>
      <c r="I526" s="533"/>
      <c r="J526" s="533"/>
      <c r="K526" s="533"/>
      <c r="L526" s="533"/>
      <c r="M526" s="533"/>
      <c r="N526" s="546"/>
      <c r="O526" s="19"/>
      <c r="P526" s="245"/>
      <c r="Q526" s="245"/>
      <c r="R526" s="245"/>
      <c r="S526" s="245"/>
      <c r="T526" s="245"/>
      <c r="U526" s="245"/>
      <c r="V526" s="245"/>
      <c r="W526" s="262"/>
    </row>
    <row r="527" spans="1:23" ht="12.75" customHeight="1" x14ac:dyDescent="0.2">
      <c r="B527" s="244"/>
      <c r="C527" s="224"/>
      <c r="D527" s="25"/>
      <c r="E527" s="118"/>
      <c r="F527" s="987" t="str">
        <f>IF(M491=EUConst_Relevant,HYPERLINK("#" &amp; Q527,EUConst_MsgDescription),"")</f>
        <v/>
      </c>
      <c r="G527" s="961"/>
      <c r="H527" s="961"/>
      <c r="I527" s="961"/>
      <c r="J527" s="961"/>
      <c r="K527" s="961"/>
      <c r="L527" s="961"/>
      <c r="M527" s="961"/>
      <c r="N527" s="962"/>
      <c r="O527" s="19"/>
      <c r="P527" s="22" t="s">
        <v>172</v>
      </c>
      <c r="Q527" s="371" t="str">
        <f>"#"&amp;ADDRESS(ROW($C$11),COLUMN($C$11))</f>
        <v>#$C$11</v>
      </c>
      <c r="R527" s="245"/>
      <c r="S527" s="245"/>
      <c r="T527" s="245"/>
      <c r="U527" s="245"/>
      <c r="V527" s="245"/>
      <c r="W527" s="262"/>
    </row>
    <row r="528" spans="1:23" ht="5.0999999999999996" customHeight="1" x14ac:dyDescent="0.2">
      <c r="B528" s="244"/>
      <c r="C528" s="224"/>
      <c r="D528" s="25"/>
      <c r="E528" s="24"/>
      <c r="F528" s="996"/>
      <c r="G528" s="996"/>
      <c r="H528" s="996"/>
      <c r="I528" s="996"/>
      <c r="J528" s="996"/>
      <c r="K528" s="996"/>
      <c r="L528" s="996"/>
      <c r="M528" s="996"/>
      <c r="N528" s="997"/>
      <c r="O528" s="19"/>
      <c r="P528" s="245"/>
      <c r="Q528" s="245"/>
      <c r="R528" s="245"/>
      <c r="S528" s="245"/>
      <c r="T528" s="245"/>
      <c r="U528" s="245"/>
      <c r="V528" s="245"/>
      <c r="W528" s="262"/>
    </row>
    <row r="529" spans="2:23" ht="50.1" customHeight="1" x14ac:dyDescent="0.2">
      <c r="B529" s="244"/>
      <c r="C529" s="224"/>
      <c r="D529" s="25"/>
      <c r="E529" s="265"/>
      <c r="F529" s="926"/>
      <c r="G529" s="927"/>
      <c r="H529" s="927"/>
      <c r="I529" s="927"/>
      <c r="J529" s="927"/>
      <c r="K529" s="927"/>
      <c r="L529" s="927"/>
      <c r="M529" s="927"/>
      <c r="N529" s="941"/>
      <c r="O529" s="19"/>
      <c r="P529" s="245"/>
      <c r="Q529" s="245"/>
      <c r="R529" s="245"/>
      <c r="S529" s="245"/>
      <c r="T529" s="245"/>
      <c r="U529" s="245"/>
      <c r="V529" s="245"/>
      <c r="W529" s="262"/>
    </row>
    <row r="530" spans="2:23" ht="5.0999999999999996" customHeight="1" x14ac:dyDescent="0.2">
      <c r="B530" s="244"/>
      <c r="C530" s="344"/>
      <c r="D530" s="345"/>
      <c r="E530" s="350"/>
      <c r="F530" s="548"/>
      <c r="G530" s="548"/>
      <c r="H530" s="548"/>
      <c r="I530" s="548"/>
      <c r="J530" s="548"/>
      <c r="K530" s="548"/>
      <c r="L530" s="548"/>
      <c r="M530" s="548"/>
      <c r="N530" s="351"/>
      <c r="O530" s="19"/>
      <c r="P530" s="245"/>
      <c r="Q530" s="245"/>
      <c r="R530" s="254"/>
      <c r="S530" s="245"/>
      <c r="T530" s="245"/>
      <c r="U530" s="245"/>
      <c r="V530" s="245"/>
      <c r="W530" s="262"/>
    </row>
    <row r="531" spans="2:23" ht="12.75" customHeight="1" x14ac:dyDescent="0.2">
      <c r="B531" s="244"/>
      <c r="C531" s="352"/>
      <c r="D531" s="353"/>
      <c r="E531" s="353"/>
      <c r="F531" s="353"/>
      <c r="G531" s="353"/>
      <c r="H531" s="353"/>
      <c r="I531" s="353"/>
      <c r="J531" s="353"/>
      <c r="K531" s="353"/>
      <c r="L531" s="353"/>
      <c r="M531" s="353"/>
      <c r="N531" s="354"/>
      <c r="O531" s="19"/>
      <c r="P531" s="245"/>
      <c r="Q531" s="245"/>
      <c r="R531" s="245"/>
      <c r="S531" s="245"/>
      <c r="T531" s="245"/>
      <c r="U531" s="245"/>
      <c r="V531" s="245"/>
      <c r="W531" s="262"/>
    </row>
    <row r="532" spans="2:23" ht="15" customHeight="1" x14ac:dyDescent="0.2">
      <c r="B532" s="244"/>
      <c r="C532" s="318"/>
      <c r="D532" s="1024" t="str">
        <f>Translations!$B$329</f>
        <v>Dati, kas vajadzīgi, lai noteiktu līmeņatzīmju uzlabošanas rādītāju saskaņā ar direktīvas 10.a panta 2. punktu.</v>
      </c>
      <c r="E532" s="1025"/>
      <c r="F532" s="1025"/>
      <c r="G532" s="1025"/>
      <c r="H532" s="1025"/>
      <c r="I532" s="1025"/>
      <c r="J532" s="1025"/>
      <c r="K532" s="1025"/>
      <c r="L532" s="1025"/>
      <c r="M532" s="1025"/>
      <c r="N532" s="1026"/>
      <c r="O532" s="19"/>
      <c r="P532" s="245"/>
      <c r="Q532" s="245"/>
      <c r="R532" s="245"/>
      <c r="S532" s="245"/>
      <c r="T532" s="245"/>
      <c r="U532" s="245"/>
      <c r="V532" s="245"/>
      <c r="W532" s="262"/>
    </row>
    <row r="533" spans="2:23" ht="5.0999999999999996" customHeight="1" x14ac:dyDescent="0.2">
      <c r="B533" s="244"/>
      <c r="C533" s="318"/>
      <c r="D533" s="319"/>
      <c r="E533" s="319"/>
      <c r="F533" s="319"/>
      <c r="G533" s="319"/>
      <c r="H533" s="319"/>
      <c r="I533" s="319"/>
      <c r="J533" s="319"/>
      <c r="K533" s="319"/>
      <c r="L533" s="319"/>
      <c r="M533" s="319"/>
      <c r="N533" s="320"/>
      <c r="O533" s="19"/>
      <c r="P533" s="245"/>
      <c r="Q533" s="245"/>
      <c r="R533" s="245"/>
      <c r="S533" s="245"/>
      <c r="T533" s="245"/>
      <c r="U533" s="245"/>
      <c r="V533" s="245"/>
      <c r="W533" s="262"/>
    </row>
    <row r="534" spans="2:23" ht="12.75" customHeight="1" x14ac:dyDescent="0.2">
      <c r="B534" s="244"/>
      <c r="C534" s="318"/>
      <c r="D534" s="321" t="s">
        <v>28</v>
      </c>
      <c r="E534" s="1032" t="str">
        <f>Translations!$B$330</f>
        <v>Tieši attiecināmās emisijas</v>
      </c>
      <c r="F534" s="1032"/>
      <c r="G534" s="1032"/>
      <c r="H534" s="1032"/>
      <c r="I534" s="1032"/>
      <c r="J534" s="1032"/>
      <c r="K534" s="1032"/>
      <c r="L534" s="1032"/>
      <c r="M534" s="1032"/>
      <c r="N534" s="1033"/>
      <c r="O534" s="19"/>
      <c r="P534" s="245"/>
      <c r="Q534" s="245"/>
      <c r="R534" s="245"/>
      <c r="S534" s="245"/>
      <c r="T534" s="245"/>
      <c r="U534" s="245"/>
      <c r="V534" s="245"/>
      <c r="W534" s="262"/>
    </row>
    <row r="535" spans="2:23" ht="5.0999999999999996" customHeight="1" x14ac:dyDescent="0.2">
      <c r="B535" s="244"/>
      <c r="C535" s="318"/>
      <c r="D535" s="319"/>
      <c r="E535" s="323"/>
      <c r="F535" s="213"/>
      <c r="G535" s="553"/>
      <c r="H535" s="553"/>
      <c r="I535" s="553"/>
      <c r="J535" s="553"/>
      <c r="K535" s="553"/>
      <c r="L535" s="553"/>
      <c r="M535" s="553"/>
      <c r="N535" s="554"/>
      <c r="O535" s="19"/>
      <c r="P535" s="245"/>
      <c r="Q535" s="245"/>
      <c r="R535" s="245"/>
      <c r="S535" s="245"/>
      <c r="T535" s="245"/>
      <c r="U535" s="245"/>
      <c r="V535" s="245"/>
      <c r="W535" s="262"/>
    </row>
    <row r="536" spans="2:23" ht="12.75" customHeight="1" x14ac:dyDescent="0.2">
      <c r="B536" s="244"/>
      <c r="C536" s="318"/>
      <c r="D536" s="322"/>
      <c r="E536" s="324"/>
      <c r="F536" s="987" t="str">
        <f>IF(M491=EUConst_Relevant,HYPERLINK("#" &amp; Q536,EUConst_MsgDescription),"")</f>
        <v/>
      </c>
      <c r="G536" s="961"/>
      <c r="H536" s="961"/>
      <c r="I536" s="961"/>
      <c r="J536" s="961"/>
      <c r="K536" s="961"/>
      <c r="L536" s="961"/>
      <c r="M536" s="961"/>
      <c r="N536" s="962"/>
      <c r="O536" s="19"/>
      <c r="P536" s="22" t="s">
        <v>172</v>
      </c>
      <c r="Q536" s="371" t="str">
        <f>"#"&amp;ADDRESS(ROW($C$11),COLUMN($C$11))</f>
        <v>#$C$11</v>
      </c>
      <c r="R536" s="245"/>
      <c r="S536" s="245"/>
      <c r="T536" s="245"/>
      <c r="U536" s="245"/>
      <c r="V536" s="245"/>
      <c r="W536" s="262"/>
    </row>
    <row r="537" spans="2:23" ht="5.0999999999999996" customHeight="1" x14ac:dyDescent="0.2">
      <c r="B537" s="244"/>
      <c r="C537" s="318"/>
      <c r="D537" s="322"/>
      <c r="E537" s="325"/>
      <c r="F537" s="988"/>
      <c r="G537" s="988"/>
      <c r="H537" s="988"/>
      <c r="I537" s="988"/>
      <c r="J537" s="988"/>
      <c r="K537" s="988"/>
      <c r="L537" s="988"/>
      <c r="M537" s="988"/>
      <c r="N537" s="989"/>
      <c r="O537" s="19"/>
      <c r="P537" s="245"/>
      <c r="Q537" s="245"/>
      <c r="R537" s="245"/>
      <c r="S537" s="245"/>
      <c r="T537" s="245"/>
      <c r="U537" s="245"/>
      <c r="V537" s="245"/>
      <c r="W537" s="262"/>
    </row>
    <row r="538" spans="2:23" ht="50.1" customHeight="1" x14ac:dyDescent="0.2">
      <c r="B538" s="244"/>
      <c r="C538" s="318"/>
      <c r="D538" s="319"/>
      <c r="E538" s="319"/>
      <c r="F538" s="926"/>
      <c r="G538" s="927"/>
      <c r="H538" s="927"/>
      <c r="I538" s="927"/>
      <c r="J538" s="927"/>
      <c r="K538" s="927"/>
      <c r="L538" s="927"/>
      <c r="M538" s="927"/>
      <c r="N538" s="941"/>
      <c r="O538" s="19"/>
      <c r="P538" s="245"/>
      <c r="Q538" s="245"/>
      <c r="R538" s="245"/>
      <c r="S538" s="245"/>
      <c r="T538" s="245"/>
      <c r="U538" s="245"/>
      <c r="V538" s="245"/>
      <c r="W538" s="262"/>
    </row>
    <row r="539" spans="2:23" ht="5.0999999999999996" customHeight="1" x14ac:dyDescent="0.2">
      <c r="B539" s="244"/>
      <c r="C539" s="318"/>
      <c r="D539" s="319"/>
      <c r="E539" s="319"/>
      <c r="F539" s="319"/>
      <c r="G539" s="319"/>
      <c r="H539" s="319"/>
      <c r="I539" s="319"/>
      <c r="J539" s="319"/>
      <c r="K539" s="319"/>
      <c r="L539" s="319"/>
      <c r="M539" s="319"/>
      <c r="N539" s="320"/>
      <c r="O539" s="19"/>
      <c r="P539" s="245"/>
      <c r="Q539" s="245"/>
      <c r="R539" s="245"/>
      <c r="S539" s="245"/>
      <c r="T539" s="245"/>
      <c r="U539" s="245"/>
      <c r="V539" s="245"/>
      <c r="W539" s="262"/>
    </row>
    <row r="540" spans="2:23" ht="12.75" customHeight="1" x14ac:dyDescent="0.2">
      <c r="B540" s="244"/>
      <c r="C540" s="318"/>
      <c r="D540" s="319"/>
      <c r="E540" s="319"/>
      <c r="F540" s="990" t="str">
        <f>Translations!$B$210</f>
        <v>Atsauce uz ārējām datnēm (attiecīgā gadījumā)</v>
      </c>
      <c r="G540" s="990"/>
      <c r="H540" s="990"/>
      <c r="I540" s="990"/>
      <c r="J540" s="990"/>
      <c r="K540" s="900"/>
      <c r="L540" s="900"/>
      <c r="M540" s="900"/>
      <c r="N540" s="900"/>
      <c r="O540" s="19"/>
      <c r="P540" s="245"/>
      <c r="Q540" s="245"/>
      <c r="R540" s="245"/>
      <c r="S540" s="245"/>
      <c r="T540" s="245"/>
      <c r="U540" s="245"/>
      <c r="V540" s="245"/>
      <c r="W540" s="262"/>
    </row>
    <row r="541" spans="2:23" ht="5.0999999999999996" customHeight="1" x14ac:dyDescent="0.2">
      <c r="B541" s="244"/>
      <c r="C541" s="318"/>
      <c r="D541" s="322"/>
      <c r="E541" s="319"/>
      <c r="F541" s="319"/>
      <c r="G541" s="319"/>
      <c r="H541" s="319"/>
      <c r="I541" s="319"/>
      <c r="J541" s="319"/>
      <c r="K541" s="319"/>
      <c r="L541" s="319"/>
      <c r="M541" s="319"/>
      <c r="N541" s="320"/>
      <c r="O541" s="19"/>
      <c r="P541" s="245"/>
      <c r="Q541" s="245"/>
      <c r="R541" s="245"/>
      <c r="S541" s="245"/>
      <c r="T541" s="245"/>
      <c r="U541" s="245"/>
      <c r="V541" s="245"/>
      <c r="W541" s="262"/>
    </row>
    <row r="542" spans="2:23" ht="5.0999999999999996" customHeight="1" x14ac:dyDescent="0.2">
      <c r="B542" s="244"/>
      <c r="C542" s="315"/>
      <c r="D542" s="328"/>
      <c r="E542" s="316"/>
      <c r="F542" s="316"/>
      <c r="G542" s="316"/>
      <c r="H542" s="316"/>
      <c r="I542" s="316"/>
      <c r="J542" s="316"/>
      <c r="K542" s="316"/>
      <c r="L542" s="316"/>
      <c r="M542" s="316"/>
      <c r="N542" s="317"/>
      <c r="O542" s="19"/>
      <c r="P542" s="245"/>
      <c r="Q542" s="245"/>
      <c r="R542" s="245"/>
      <c r="S542" s="245"/>
      <c r="T542" s="245"/>
      <c r="U542" s="245"/>
      <c r="V542" s="245"/>
      <c r="W542" s="262"/>
    </row>
    <row r="543" spans="2:23" ht="12.75" customHeight="1" x14ac:dyDescent="0.2">
      <c r="B543" s="244"/>
      <c r="C543" s="318"/>
      <c r="D543" s="321" t="s">
        <v>29</v>
      </c>
      <c r="E543" s="1017" t="str">
        <f>Translations!$B$831</f>
        <v>Enerģijas ielaide šajā apakšiekārtā un relevantais emisijas faktors</v>
      </c>
      <c r="F543" s="1017"/>
      <c r="G543" s="1017"/>
      <c r="H543" s="1017"/>
      <c r="I543" s="1017"/>
      <c r="J543" s="1017"/>
      <c r="K543" s="1017"/>
      <c r="L543" s="1017"/>
      <c r="M543" s="1017"/>
      <c r="N543" s="1018"/>
      <c r="O543" s="19"/>
      <c r="P543" s="245"/>
      <c r="Q543" s="245"/>
      <c r="R543" s="245"/>
      <c r="S543" s="245"/>
      <c r="T543" s="245"/>
      <c r="U543" s="245"/>
      <c r="V543" s="245"/>
      <c r="W543" s="262"/>
    </row>
    <row r="544" spans="2:23" ht="5.0999999999999996" customHeight="1" x14ac:dyDescent="0.2">
      <c r="B544" s="244"/>
      <c r="C544" s="318"/>
      <c r="D544" s="319"/>
      <c r="E544" s="1019"/>
      <c r="F544" s="1020"/>
      <c r="G544" s="1020"/>
      <c r="H544" s="1020"/>
      <c r="I544" s="1020"/>
      <c r="J544" s="1020"/>
      <c r="K544" s="1020"/>
      <c r="L544" s="1020"/>
      <c r="M544" s="1020"/>
      <c r="N544" s="1021"/>
      <c r="O544" s="19"/>
      <c r="P544" s="245"/>
      <c r="Q544" s="245"/>
      <c r="R544" s="245"/>
      <c r="S544" s="245"/>
      <c r="T544" s="245"/>
      <c r="U544" s="245"/>
      <c r="V544" s="245"/>
      <c r="W544" s="262"/>
    </row>
    <row r="545" spans="2:23" ht="12.75" customHeight="1" x14ac:dyDescent="0.2">
      <c r="B545" s="244"/>
      <c r="C545" s="318"/>
      <c r="D545" s="322" t="s">
        <v>32</v>
      </c>
      <c r="E545" s="980" t="str">
        <f>Translations!$B$249</f>
        <v>Informācija par izmantoto metodiku</v>
      </c>
      <c r="F545" s="980"/>
      <c r="G545" s="980"/>
      <c r="H545" s="980"/>
      <c r="I545" s="980"/>
      <c r="J545" s="980"/>
      <c r="K545" s="980"/>
      <c r="L545" s="980"/>
      <c r="M545" s="980"/>
      <c r="N545" s="981"/>
      <c r="O545" s="19"/>
      <c r="P545" s="245"/>
      <c r="Q545" s="245"/>
      <c r="R545" s="245"/>
      <c r="S545" s="245"/>
      <c r="T545" s="245"/>
      <c r="U545" s="245"/>
      <c r="V545" s="245"/>
      <c r="W545" s="262"/>
    </row>
    <row r="546" spans="2:23" ht="25.5" customHeight="1" x14ac:dyDescent="0.2">
      <c r="B546" s="244"/>
      <c r="C546" s="318"/>
      <c r="D546" s="319"/>
      <c r="E546" s="319"/>
      <c r="F546" s="336"/>
      <c r="G546" s="319"/>
      <c r="H546" s="357" t="str">
        <f>Translations!$B$401</f>
        <v>Relevants(-a)?</v>
      </c>
      <c r="I546" s="982" t="str">
        <f>Translations!$B$254</f>
        <v>Datu avots</v>
      </c>
      <c r="J546" s="982"/>
      <c r="K546" s="982" t="str">
        <f>Translations!$B$255</f>
        <v>Cits datu avots (attiecīgā gadījumā)</v>
      </c>
      <c r="L546" s="982"/>
      <c r="M546" s="982" t="str">
        <f>Translations!$B$255</f>
        <v>Cits datu avots (attiecīgā gadījumā)</v>
      </c>
      <c r="N546" s="982"/>
      <c r="O546" s="19"/>
      <c r="P546" s="245"/>
      <c r="Q546" s="245"/>
      <c r="R546" s="245"/>
      <c r="S546" s="245"/>
      <c r="T546" s="245"/>
      <c r="U546" s="245"/>
      <c r="V546" s="245"/>
      <c r="W546" s="262"/>
    </row>
    <row r="547" spans="2:23" ht="12.75" customHeight="1" x14ac:dyDescent="0.2">
      <c r="B547" s="244"/>
      <c r="C547" s="318"/>
      <c r="D547" s="322"/>
      <c r="E547" s="324" t="s">
        <v>302</v>
      </c>
      <c r="F547" s="967" t="str">
        <f>Translations!$B$833</f>
        <v>Kurināmā un materiālu ielaide</v>
      </c>
      <c r="G547" s="967"/>
      <c r="H547" s="968"/>
      <c r="I547" s="958"/>
      <c r="J547" s="959"/>
      <c r="K547" s="953"/>
      <c r="L547" s="957"/>
      <c r="M547" s="953"/>
      <c r="N547" s="954"/>
      <c r="O547" s="19"/>
      <c r="P547" s="245"/>
      <c r="Q547" s="245"/>
      <c r="R547" s="245"/>
      <c r="S547" s="245"/>
      <c r="T547" s="245"/>
      <c r="U547" s="245"/>
      <c r="V547" s="245"/>
      <c r="W547" s="262"/>
    </row>
    <row r="548" spans="2:23" ht="12.75" customHeight="1" x14ac:dyDescent="0.2">
      <c r="B548" s="244"/>
      <c r="C548" s="318"/>
      <c r="D548" s="322"/>
      <c r="E548" s="324" t="s">
        <v>303</v>
      </c>
      <c r="F548" s="969" t="str">
        <f>Translations!$B$402</f>
        <v>Zemākā siltumspēja</v>
      </c>
      <c r="G548" s="969"/>
      <c r="H548" s="970"/>
      <c r="I548" s="971"/>
      <c r="J548" s="1095"/>
      <c r="K548" s="973"/>
      <c r="L548" s="975"/>
      <c r="M548" s="973"/>
      <c r="N548" s="975"/>
      <c r="O548" s="19"/>
      <c r="P548" s="245"/>
      <c r="Q548" s="245"/>
      <c r="R548" s="245"/>
      <c r="S548" s="245"/>
      <c r="T548" s="245"/>
      <c r="U548" s="245"/>
      <c r="V548" s="245"/>
      <c r="W548" s="262"/>
    </row>
    <row r="549" spans="2:23" ht="12.75" customHeight="1" thickBot="1" x14ac:dyDescent="0.25">
      <c r="B549" s="244"/>
      <c r="C549" s="318"/>
      <c r="D549" s="322"/>
      <c r="E549" s="324" t="s">
        <v>304</v>
      </c>
      <c r="F549" s="1006" t="str">
        <f>Translations!$B$353</f>
        <v>Svērtais emisijas faktors</v>
      </c>
      <c r="G549" s="1006"/>
      <c r="H549" s="1007"/>
      <c r="I549" s="823"/>
      <c r="J549" s="825"/>
      <c r="K549" s="1096"/>
      <c r="L549" s="1097"/>
      <c r="M549" s="1096"/>
      <c r="N549" s="1097"/>
      <c r="O549" s="19"/>
      <c r="P549" s="245"/>
      <c r="Q549" s="245"/>
      <c r="R549" s="245"/>
      <c r="S549" s="245"/>
      <c r="T549" s="245"/>
      <c r="U549" s="245"/>
      <c r="V549" s="245"/>
      <c r="W549" s="262"/>
    </row>
    <row r="550" spans="2:23" ht="12.75" customHeight="1" x14ac:dyDescent="0.2">
      <c r="B550" s="244"/>
      <c r="C550" s="318"/>
      <c r="D550" s="322"/>
      <c r="E550" s="324" t="s">
        <v>305</v>
      </c>
      <c r="F550" s="967" t="str">
        <f>Translations!$B$403</f>
        <v>Atlikumgāzu kurināmā ielaide</v>
      </c>
      <c r="G550" s="968"/>
      <c r="H550" s="1091"/>
      <c r="I550" s="958"/>
      <c r="J550" s="1094"/>
      <c r="K550" s="953"/>
      <c r="L550" s="954"/>
      <c r="M550" s="953"/>
      <c r="N550" s="954"/>
      <c r="O550" s="19"/>
      <c r="P550" s="245"/>
      <c r="Q550" s="245"/>
      <c r="R550" s="245"/>
      <c r="S550" s="245"/>
      <c r="T550" s="245"/>
      <c r="U550" s="245"/>
      <c r="V550" s="245"/>
      <c r="W550" s="372" t="b">
        <f>AND(H550&lt;&gt;"",H550=FALSE)</f>
        <v>0</v>
      </c>
    </row>
    <row r="551" spans="2:23" ht="12.75" customHeight="1" x14ac:dyDescent="0.2">
      <c r="B551" s="244"/>
      <c r="C551" s="318"/>
      <c r="D551" s="322"/>
      <c r="E551" s="324" t="s">
        <v>306</v>
      </c>
      <c r="F551" s="969" t="str">
        <f>Translations!$B$402</f>
        <v>Zemākā siltumspēja</v>
      </c>
      <c r="G551" s="970"/>
      <c r="H551" s="1092"/>
      <c r="I551" s="971"/>
      <c r="J551" s="1095"/>
      <c r="K551" s="973"/>
      <c r="L551" s="975"/>
      <c r="M551" s="973"/>
      <c r="N551" s="975"/>
      <c r="O551" s="19"/>
      <c r="P551" s="245"/>
      <c r="Q551" s="245"/>
      <c r="R551" s="245"/>
      <c r="S551" s="245"/>
      <c r="T551" s="245"/>
      <c r="U551" s="245"/>
      <c r="V551" s="245"/>
      <c r="W551" s="360" t="b">
        <f>W550</f>
        <v>0</v>
      </c>
    </row>
    <row r="552" spans="2:23" ht="12.75" customHeight="1" thickBot="1" x14ac:dyDescent="0.25">
      <c r="B552" s="244"/>
      <c r="C552" s="318"/>
      <c r="D552" s="322"/>
      <c r="E552" s="324" t="s">
        <v>307</v>
      </c>
      <c r="F552" s="976" t="str">
        <f>Translations!$B$375</f>
        <v>Emisijas faktors</v>
      </c>
      <c r="G552" s="977"/>
      <c r="H552" s="1093"/>
      <c r="I552" s="934"/>
      <c r="J552" s="966"/>
      <c r="K552" s="936"/>
      <c r="L552" s="938"/>
      <c r="M552" s="936"/>
      <c r="N552" s="938"/>
      <c r="O552" s="19"/>
      <c r="P552" s="245"/>
      <c r="Q552" s="245"/>
      <c r="R552" s="245"/>
      <c r="S552" s="245"/>
      <c r="T552" s="245"/>
      <c r="U552" s="245"/>
      <c r="V552" s="245"/>
      <c r="W552" s="369" t="b">
        <f>W551</f>
        <v>0</v>
      </c>
    </row>
    <row r="553" spans="2:23" ht="12.75" customHeight="1" x14ac:dyDescent="0.2">
      <c r="B553" s="244"/>
      <c r="C553" s="318"/>
      <c r="D553" s="322"/>
      <c r="E553" s="324" t="s">
        <v>308</v>
      </c>
      <c r="F553" s="977" t="str">
        <f>Translations!$B$837</f>
        <v>Elektroenerģijas ielaide siltuma ražošanai</v>
      </c>
      <c r="G553" s="1090"/>
      <c r="H553" s="491"/>
      <c r="I553" s="934"/>
      <c r="J553" s="966"/>
      <c r="K553" s="936"/>
      <c r="L553" s="938"/>
      <c r="M553" s="936"/>
      <c r="N553" s="938"/>
      <c r="O553" s="19"/>
      <c r="P553" s="245"/>
      <c r="Q553" s="245"/>
      <c r="R553" s="245"/>
      <c r="S553" s="245"/>
      <c r="T553" s="245"/>
      <c r="U553" s="245"/>
      <c r="V553" s="245"/>
      <c r="W553" s="372" t="b">
        <f>AND(H553&lt;&gt;"",H553=FALSE)</f>
        <v>0</v>
      </c>
    </row>
    <row r="554" spans="2:23" ht="5.0999999999999996" customHeight="1" x14ac:dyDescent="0.2">
      <c r="B554" s="244"/>
      <c r="C554" s="318"/>
      <c r="D554" s="322"/>
      <c r="E554" s="319"/>
      <c r="F554" s="319"/>
      <c r="G554" s="319"/>
      <c r="H554" s="319"/>
      <c r="I554" s="319"/>
      <c r="J554" s="319"/>
      <c r="K554" s="319"/>
      <c r="L554" s="319"/>
      <c r="M554" s="319"/>
      <c r="N554" s="320"/>
      <c r="O554" s="19"/>
      <c r="P554" s="245"/>
      <c r="Q554" s="245"/>
      <c r="R554" s="245"/>
      <c r="S554" s="245"/>
      <c r="T554" s="245"/>
      <c r="U554" s="245"/>
      <c r="V554" s="245"/>
      <c r="W554" s="262"/>
    </row>
    <row r="555" spans="2:23" ht="12.75" customHeight="1" x14ac:dyDescent="0.2">
      <c r="B555" s="244"/>
      <c r="C555" s="318"/>
      <c r="D555" s="322"/>
      <c r="E555" s="324" t="s">
        <v>309</v>
      </c>
      <c r="F555" s="978" t="str">
        <f>Translations!$B$257</f>
        <v>Izmantotās metodikas apraksts</v>
      </c>
      <c r="G555" s="978"/>
      <c r="H555" s="978"/>
      <c r="I555" s="978"/>
      <c r="J555" s="978"/>
      <c r="K555" s="978"/>
      <c r="L555" s="978"/>
      <c r="M555" s="978"/>
      <c r="N555" s="979"/>
      <c r="O555" s="19"/>
      <c r="P555" s="245"/>
      <c r="Q555" s="245"/>
      <c r="R555" s="245"/>
      <c r="S555" s="245"/>
      <c r="T555" s="245"/>
      <c r="U555" s="245"/>
      <c r="V555" s="245"/>
      <c r="W555" s="262"/>
    </row>
    <row r="556" spans="2:23" ht="5.0999999999999996" customHeight="1" x14ac:dyDescent="0.2">
      <c r="B556" s="244"/>
      <c r="C556" s="318"/>
      <c r="D556" s="319"/>
      <c r="E556" s="323"/>
      <c r="F556" s="333"/>
      <c r="G556" s="334"/>
      <c r="H556" s="334"/>
      <c r="I556" s="334"/>
      <c r="J556" s="334"/>
      <c r="K556" s="334"/>
      <c r="L556" s="334"/>
      <c r="M556" s="334"/>
      <c r="N556" s="335"/>
      <c r="O556" s="19"/>
      <c r="P556" s="245"/>
      <c r="Q556" s="245"/>
      <c r="R556" s="245"/>
      <c r="S556" s="245"/>
      <c r="T556" s="245"/>
      <c r="U556" s="245"/>
      <c r="V556" s="245"/>
      <c r="W556" s="262"/>
    </row>
    <row r="557" spans="2:23" ht="12.75" customHeight="1" x14ac:dyDescent="0.2">
      <c r="B557" s="244"/>
      <c r="C557" s="318"/>
      <c r="D557" s="322"/>
      <c r="E557" s="324"/>
      <c r="F557" s="987" t="str">
        <f>IF(M491=EUConst_Relevant,HYPERLINK("#" &amp; Q557,EUConst_MsgDescription),"")</f>
        <v/>
      </c>
      <c r="G557" s="961"/>
      <c r="H557" s="961"/>
      <c r="I557" s="961"/>
      <c r="J557" s="961"/>
      <c r="K557" s="961"/>
      <c r="L557" s="961"/>
      <c r="M557" s="961"/>
      <c r="N557" s="962"/>
      <c r="O557" s="19"/>
      <c r="P557" s="22" t="s">
        <v>172</v>
      </c>
      <c r="Q557" s="371" t="str">
        <f>"#"&amp;ADDRESS(ROW($C$11),COLUMN($C$11))</f>
        <v>#$C$11</v>
      </c>
      <c r="R557" s="245"/>
      <c r="S557" s="245"/>
      <c r="T557" s="245"/>
      <c r="U557" s="245"/>
      <c r="V557" s="245"/>
      <c r="W557" s="262"/>
    </row>
    <row r="558" spans="2:23" ht="5.0999999999999996" customHeight="1" x14ac:dyDescent="0.2">
      <c r="B558" s="244"/>
      <c r="C558" s="318"/>
      <c r="D558" s="322"/>
      <c r="E558" s="325"/>
      <c r="F558" s="988"/>
      <c r="G558" s="988"/>
      <c r="H558" s="988"/>
      <c r="I558" s="988"/>
      <c r="J558" s="988"/>
      <c r="K558" s="988"/>
      <c r="L558" s="988"/>
      <c r="M558" s="988"/>
      <c r="N558" s="989"/>
      <c r="O558" s="19"/>
      <c r="P558" s="245"/>
      <c r="Q558" s="245"/>
      <c r="R558" s="245"/>
      <c r="S558" s="245"/>
      <c r="T558" s="245"/>
      <c r="U558" s="245"/>
      <c r="V558" s="245"/>
      <c r="W558" s="262"/>
    </row>
    <row r="559" spans="2:23" ht="50.1" customHeight="1" x14ac:dyDescent="0.2">
      <c r="B559" s="244"/>
      <c r="C559" s="318"/>
      <c r="D559" s="325"/>
      <c r="E559" s="325"/>
      <c r="F559" s="946"/>
      <c r="G559" s="947"/>
      <c r="H559" s="947"/>
      <c r="I559" s="947"/>
      <c r="J559" s="947"/>
      <c r="K559" s="947"/>
      <c r="L559" s="947"/>
      <c r="M559" s="947"/>
      <c r="N559" s="948"/>
      <c r="O559" s="19"/>
      <c r="P559" s="245"/>
      <c r="Q559" s="245"/>
      <c r="R559" s="245"/>
      <c r="S559" s="245"/>
      <c r="T559" s="245"/>
      <c r="U559" s="245"/>
      <c r="V559" s="245"/>
      <c r="W559" s="262"/>
    </row>
    <row r="560" spans="2:23" ht="5.0999999999999996" customHeight="1" x14ac:dyDescent="0.2">
      <c r="B560" s="244"/>
      <c r="C560" s="318"/>
      <c r="D560" s="322"/>
      <c r="E560" s="319"/>
      <c r="F560" s="319"/>
      <c r="G560" s="319"/>
      <c r="H560" s="319"/>
      <c r="I560" s="319"/>
      <c r="J560" s="319"/>
      <c r="K560" s="319"/>
      <c r="L560" s="319"/>
      <c r="M560" s="319"/>
      <c r="N560" s="320"/>
      <c r="O560" s="19"/>
      <c r="P560" s="245"/>
      <c r="Q560" s="245"/>
      <c r="R560" s="245"/>
      <c r="S560" s="245"/>
      <c r="T560" s="245"/>
      <c r="U560" s="245"/>
      <c r="V560" s="245"/>
      <c r="W560" s="262"/>
    </row>
    <row r="561" spans="2:23" ht="12.75" customHeight="1" x14ac:dyDescent="0.2">
      <c r="B561" s="244"/>
      <c r="C561" s="318"/>
      <c r="D561" s="322"/>
      <c r="E561" s="324"/>
      <c r="F561" s="990" t="str">
        <f>Translations!$B$210</f>
        <v>Atsauce uz ārējām datnēm (attiecīgā gadījumā)</v>
      </c>
      <c r="G561" s="990"/>
      <c r="H561" s="990"/>
      <c r="I561" s="990"/>
      <c r="J561" s="990"/>
      <c r="K561" s="900"/>
      <c r="L561" s="900"/>
      <c r="M561" s="900"/>
      <c r="N561" s="900"/>
      <c r="O561" s="19"/>
      <c r="P561" s="245"/>
      <c r="Q561" s="245"/>
      <c r="R561" s="245"/>
      <c r="S561" s="245"/>
      <c r="T561" s="245"/>
      <c r="U561" s="245"/>
      <c r="V561" s="245"/>
      <c r="W561" s="262" t="s">
        <v>165</v>
      </c>
    </row>
    <row r="562" spans="2:23" ht="5.0999999999999996" customHeight="1" thickBot="1" x14ac:dyDescent="0.25">
      <c r="B562" s="244"/>
      <c r="C562" s="318"/>
      <c r="D562" s="322"/>
      <c r="E562" s="319"/>
      <c r="F562" s="319"/>
      <c r="G562" s="319"/>
      <c r="H562" s="319"/>
      <c r="I562" s="319"/>
      <c r="J562" s="319"/>
      <c r="K562" s="319"/>
      <c r="L562" s="319"/>
      <c r="M562" s="319"/>
      <c r="N562" s="320"/>
      <c r="O562" s="19"/>
      <c r="P562" s="245"/>
      <c r="Q562" s="245"/>
      <c r="R562" s="245"/>
      <c r="S562" s="245"/>
      <c r="T562" s="245"/>
      <c r="U562" s="245"/>
      <c r="V562" s="245"/>
      <c r="W562" s="245"/>
    </row>
    <row r="563" spans="2:23" ht="12.75" customHeight="1" x14ac:dyDescent="0.2">
      <c r="B563" s="244"/>
      <c r="C563" s="318"/>
      <c r="D563" s="322" t="s">
        <v>33</v>
      </c>
      <c r="E563" s="1006" t="str">
        <f>Translations!$B$258</f>
        <v>Vai ir ievērota hierarhiskā kārtība?</v>
      </c>
      <c r="F563" s="1006"/>
      <c r="G563" s="1006"/>
      <c r="H563" s="1007"/>
      <c r="I563" s="260"/>
      <c r="J563" s="330" t="str">
        <f>Translations!$B$259</f>
        <v xml:space="preserve"> Ja nav, kāpēc nav?</v>
      </c>
      <c r="K563" s="926"/>
      <c r="L563" s="927"/>
      <c r="M563" s="927"/>
      <c r="N563" s="941"/>
      <c r="O563" s="19"/>
      <c r="P563" s="245"/>
      <c r="Q563" s="245"/>
      <c r="R563" s="245"/>
      <c r="S563" s="245"/>
      <c r="T563" s="245"/>
      <c r="U563" s="245"/>
      <c r="V563" s="245"/>
      <c r="W563" s="364" t="b">
        <f>AND(I563&lt;&gt;"",I563=TRUE)</f>
        <v>0</v>
      </c>
    </row>
    <row r="564" spans="2:23" ht="5.0999999999999996" customHeight="1" x14ac:dyDescent="0.2">
      <c r="B564" s="244"/>
      <c r="C564" s="318"/>
      <c r="D564" s="319"/>
      <c r="E564" s="549"/>
      <c r="F564" s="549"/>
      <c r="G564" s="549"/>
      <c r="H564" s="549"/>
      <c r="I564" s="549"/>
      <c r="J564" s="549"/>
      <c r="K564" s="549"/>
      <c r="L564" s="549"/>
      <c r="M564" s="549"/>
      <c r="N564" s="550"/>
      <c r="O564" s="19"/>
      <c r="P564" s="245"/>
      <c r="Q564" s="245"/>
      <c r="R564" s="245"/>
      <c r="S564" s="245"/>
      <c r="T564" s="245"/>
      <c r="U564" s="245"/>
      <c r="V564" s="254"/>
      <c r="W564" s="360"/>
    </row>
    <row r="565" spans="2:23" ht="12.75" customHeight="1" x14ac:dyDescent="0.2">
      <c r="B565" s="244"/>
      <c r="C565" s="318"/>
      <c r="D565" s="331"/>
      <c r="E565" s="331"/>
      <c r="F565" s="978" t="str">
        <f>Translations!$B$264</f>
        <v>Sīkākas ziņas par jebkādām atkāpēm no hierarhijas</v>
      </c>
      <c r="G565" s="978"/>
      <c r="H565" s="978"/>
      <c r="I565" s="978"/>
      <c r="J565" s="978"/>
      <c r="K565" s="978"/>
      <c r="L565" s="978"/>
      <c r="M565" s="978"/>
      <c r="N565" s="979"/>
      <c r="O565" s="19"/>
      <c r="P565" s="245"/>
      <c r="Q565" s="245"/>
      <c r="R565" s="245"/>
      <c r="S565" s="245"/>
      <c r="T565" s="245"/>
      <c r="U565" s="245"/>
      <c r="V565" s="254"/>
      <c r="W565" s="360"/>
    </row>
    <row r="566" spans="2:23" ht="25.5" customHeight="1" thickBot="1" x14ac:dyDescent="0.25">
      <c r="B566" s="244"/>
      <c r="C566" s="318"/>
      <c r="D566" s="331"/>
      <c r="E566" s="331"/>
      <c r="F566" s="946"/>
      <c r="G566" s="947"/>
      <c r="H566" s="947"/>
      <c r="I566" s="947"/>
      <c r="J566" s="947"/>
      <c r="K566" s="947"/>
      <c r="L566" s="947"/>
      <c r="M566" s="947"/>
      <c r="N566" s="948"/>
      <c r="O566" s="19"/>
      <c r="P566" s="245"/>
      <c r="Q566" s="245"/>
      <c r="R566" s="245"/>
      <c r="S566" s="245"/>
      <c r="T566" s="245"/>
      <c r="U566" s="245"/>
      <c r="V566" s="254"/>
      <c r="W566" s="268" t="b">
        <f>W563</f>
        <v>0</v>
      </c>
    </row>
    <row r="567" spans="2:23" ht="5.0999999999999996" customHeight="1" x14ac:dyDescent="0.2">
      <c r="B567" s="244"/>
      <c r="C567" s="318"/>
      <c r="D567" s="322"/>
      <c r="E567" s="319"/>
      <c r="F567" s="319"/>
      <c r="G567" s="319"/>
      <c r="H567" s="319"/>
      <c r="I567" s="319"/>
      <c r="J567" s="319"/>
      <c r="K567" s="319"/>
      <c r="L567" s="319"/>
      <c r="M567" s="319"/>
      <c r="N567" s="320"/>
      <c r="O567" s="19"/>
      <c r="P567" s="245"/>
      <c r="Q567" s="245"/>
      <c r="R567" s="245"/>
      <c r="S567" s="245"/>
      <c r="T567" s="245"/>
      <c r="U567" s="245"/>
      <c r="V567" s="245"/>
      <c r="W567" s="363"/>
    </row>
    <row r="568" spans="2:23" ht="5.0999999999999996" customHeight="1" x14ac:dyDescent="0.2">
      <c r="B568" s="244"/>
      <c r="C568" s="315"/>
      <c r="D568" s="328"/>
      <c r="E568" s="316"/>
      <c r="F568" s="316"/>
      <c r="G568" s="316"/>
      <c r="H568" s="316"/>
      <c r="I568" s="316"/>
      <c r="J568" s="316"/>
      <c r="K568" s="316"/>
      <c r="L568" s="316"/>
      <c r="M568" s="316"/>
      <c r="N568" s="317"/>
      <c r="O568" s="19"/>
      <c r="P568" s="245"/>
      <c r="Q568" s="245"/>
      <c r="R568" s="245"/>
      <c r="S568" s="245"/>
      <c r="T568" s="245"/>
      <c r="U568" s="245"/>
      <c r="V568" s="245"/>
      <c r="W568" s="262"/>
    </row>
    <row r="569" spans="2:23" ht="12.75" customHeight="1" x14ac:dyDescent="0.2">
      <c r="B569" s="244"/>
      <c r="C569" s="318"/>
      <c r="D569" s="321" t="s">
        <v>30</v>
      </c>
      <c r="E569" s="1017" t="str">
        <f>Translations!$B$404</f>
        <v>Saražotais izmērāmais siltums</v>
      </c>
      <c r="F569" s="1017"/>
      <c r="G569" s="1017"/>
      <c r="H569" s="1017"/>
      <c r="I569" s="1017"/>
      <c r="J569" s="1017"/>
      <c r="K569" s="1017"/>
      <c r="L569" s="1017"/>
      <c r="M569" s="1017"/>
      <c r="N569" s="1018"/>
      <c r="O569" s="19"/>
      <c r="P569" s="245"/>
      <c r="Q569" s="245"/>
      <c r="R569" s="245"/>
      <c r="S569" s="254"/>
      <c r="T569" s="254"/>
      <c r="U569" s="245"/>
      <c r="V569" s="245"/>
      <c r="W569" s="262"/>
    </row>
    <row r="570" spans="2:23" ht="5.0999999999999996" customHeight="1" x14ac:dyDescent="0.2">
      <c r="B570" s="244"/>
      <c r="C570" s="318"/>
      <c r="D570" s="319"/>
      <c r="E570" s="1019"/>
      <c r="F570" s="1020"/>
      <c r="G570" s="1020"/>
      <c r="H570" s="1020"/>
      <c r="I570" s="1020"/>
      <c r="J570" s="1020"/>
      <c r="K570" s="1020"/>
      <c r="L570" s="1020"/>
      <c r="M570" s="1020"/>
      <c r="N570" s="1021"/>
      <c r="O570" s="19"/>
      <c r="P570" s="245"/>
      <c r="Q570" s="245"/>
      <c r="R570" s="245"/>
      <c r="S570" s="245"/>
      <c r="T570" s="245"/>
      <c r="U570" s="245"/>
      <c r="V570" s="245"/>
      <c r="W570" s="262"/>
    </row>
    <row r="571" spans="2:23" ht="12.75" customHeight="1" x14ac:dyDescent="0.2">
      <c r="B571" s="244"/>
      <c r="C571" s="318"/>
      <c r="D571" s="322" t="s">
        <v>32</v>
      </c>
      <c r="E571" s="980" t="str">
        <f>Translations!$B$249</f>
        <v>Informācija par izmantoto metodiku</v>
      </c>
      <c r="F571" s="980"/>
      <c r="G571" s="980"/>
      <c r="H571" s="980"/>
      <c r="I571" s="980"/>
      <c r="J571" s="980"/>
      <c r="K571" s="980"/>
      <c r="L571" s="980"/>
      <c r="M571" s="980"/>
      <c r="N571" s="981"/>
      <c r="O571" s="19"/>
      <c r="P571" s="245"/>
      <c r="Q571" s="245"/>
      <c r="R571" s="245"/>
      <c r="S571" s="245"/>
      <c r="T571" s="245"/>
      <c r="U571" s="245"/>
      <c r="V571" s="245"/>
      <c r="W571" s="262"/>
    </row>
    <row r="572" spans="2:23" ht="25.5" customHeight="1" x14ac:dyDescent="0.2">
      <c r="B572" s="244"/>
      <c r="C572" s="318"/>
      <c r="D572" s="319"/>
      <c r="E572" s="319"/>
      <c r="F572" s="319"/>
      <c r="G572" s="319"/>
      <c r="H572" s="319"/>
      <c r="I572" s="982" t="str">
        <f>Translations!$B$254</f>
        <v>Datu avots</v>
      </c>
      <c r="J572" s="982"/>
      <c r="K572" s="982" t="str">
        <f>Translations!$B$255</f>
        <v>Cits datu avots (attiecīgā gadījumā)</v>
      </c>
      <c r="L572" s="982"/>
      <c r="M572" s="982" t="str">
        <f>Translations!$B$255</f>
        <v>Cits datu avots (attiecīgā gadījumā)</v>
      </c>
      <c r="N572" s="982"/>
      <c r="O572" s="19"/>
      <c r="P572" s="245"/>
      <c r="Q572" s="245"/>
      <c r="R572" s="245"/>
      <c r="S572" s="245"/>
      <c r="T572" s="245"/>
      <c r="U572" s="245"/>
      <c r="V572" s="245"/>
      <c r="W572" s="262"/>
    </row>
    <row r="573" spans="2:23" ht="12.75" customHeight="1" x14ac:dyDescent="0.2">
      <c r="B573" s="244"/>
      <c r="C573" s="318"/>
      <c r="D573" s="322"/>
      <c r="E573" s="324" t="s">
        <v>302</v>
      </c>
      <c r="F573" s="984" t="str">
        <f>Translations!$B$407</f>
        <v>Saražotais siltums</v>
      </c>
      <c r="G573" s="984"/>
      <c r="H573" s="985"/>
      <c r="I573" s="926"/>
      <c r="J573" s="927"/>
      <c r="K573" s="928"/>
      <c r="L573" s="929"/>
      <c r="M573" s="928"/>
      <c r="N573" s="945"/>
      <c r="O573" s="19"/>
      <c r="P573" s="245"/>
      <c r="Q573" s="245"/>
      <c r="R573" s="245"/>
      <c r="S573" s="245"/>
      <c r="T573" s="245"/>
      <c r="U573" s="245"/>
      <c r="V573" s="245"/>
      <c r="W573" s="262"/>
    </row>
    <row r="574" spans="2:23" ht="12.75" customHeight="1" x14ac:dyDescent="0.2">
      <c r="B574" s="244"/>
      <c r="C574" s="318"/>
      <c r="D574" s="322"/>
      <c r="E574" s="324" t="s">
        <v>303</v>
      </c>
      <c r="F574" s="984" t="str">
        <f>Translations!$B$838</f>
        <v>No elektroenerģijas saražotais siltums</v>
      </c>
      <c r="G574" s="984"/>
      <c r="H574" s="985"/>
      <c r="I574" s="926"/>
      <c r="J574" s="927"/>
      <c r="K574" s="928"/>
      <c r="L574" s="929"/>
      <c r="M574" s="928"/>
      <c r="N574" s="945"/>
      <c r="O574" s="19"/>
      <c r="P574" s="245"/>
      <c r="Q574" s="245"/>
      <c r="R574" s="245"/>
      <c r="S574" s="245"/>
      <c r="T574" s="245"/>
      <c r="U574" s="245"/>
      <c r="V574" s="245"/>
      <c r="W574" s="262"/>
    </row>
    <row r="575" spans="2:23" ht="5.0999999999999996" customHeight="1" x14ac:dyDescent="0.2">
      <c r="C575" s="318"/>
      <c r="D575" s="322"/>
      <c r="E575" s="319"/>
      <c r="F575" s="319"/>
      <c r="G575" s="319"/>
      <c r="H575" s="319"/>
      <c r="I575" s="319"/>
      <c r="J575" s="319"/>
      <c r="K575" s="319"/>
      <c r="L575" s="319"/>
      <c r="M575" s="319"/>
      <c r="N575" s="320"/>
      <c r="O575" s="19"/>
      <c r="P575" s="245"/>
      <c r="Q575" s="245"/>
      <c r="R575" s="245"/>
      <c r="S575" s="245"/>
      <c r="T575" s="245"/>
      <c r="U575" s="245"/>
      <c r="V575" s="245"/>
      <c r="W575" s="262"/>
    </row>
    <row r="576" spans="2:23" ht="12.75" customHeight="1" x14ac:dyDescent="0.2">
      <c r="C576" s="318"/>
      <c r="D576" s="322"/>
      <c r="E576" s="324" t="s">
        <v>304</v>
      </c>
      <c r="F576" s="978" t="str">
        <f>Translations!$B$257</f>
        <v>Izmantotās metodikas apraksts</v>
      </c>
      <c r="G576" s="978"/>
      <c r="H576" s="978"/>
      <c r="I576" s="978"/>
      <c r="J576" s="978"/>
      <c r="K576" s="978"/>
      <c r="L576" s="978"/>
      <c r="M576" s="978"/>
      <c r="N576" s="979"/>
      <c r="O576" s="19"/>
      <c r="P576" s="245"/>
      <c r="Q576" s="245"/>
      <c r="R576" s="245"/>
      <c r="S576" s="245"/>
      <c r="T576" s="245"/>
      <c r="U576" s="245"/>
      <c r="V576" s="245"/>
      <c r="W576" s="262"/>
    </row>
    <row r="577" spans="1:23" ht="5.0999999999999996" customHeight="1" x14ac:dyDescent="0.2">
      <c r="C577" s="318"/>
      <c r="D577" s="319"/>
      <c r="E577" s="323"/>
      <c r="F577" s="213"/>
      <c r="G577" s="553"/>
      <c r="H577" s="553"/>
      <c r="I577" s="553"/>
      <c r="J577" s="553"/>
      <c r="K577" s="553"/>
      <c r="L577" s="553"/>
      <c r="M577" s="553"/>
      <c r="N577" s="554"/>
      <c r="O577" s="19"/>
      <c r="P577" s="245"/>
      <c r="Q577" s="245"/>
      <c r="R577" s="245"/>
      <c r="S577" s="245"/>
      <c r="T577" s="245"/>
      <c r="U577" s="245"/>
      <c r="V577" s="245"/>
      <c r="W577" s="262"/>
    </row>
    <row r="578" spans="1:23" ht="12.75" customHeight="1" x14ac:dyDescent="0.2">
      <c r="C578" s="318"/>
      <c r="D578" s="322"/>
      <c r="E578" s="324"/>
      <c r="F578" s="987" t="str">
        <f>IF(M491=EUConst_Relevant,HYPERLINK("#" &amp; Q578,EUConst_MsgDescription),"")</f>
        <v/>
      </c>
      <c r="G578" s="961"/>
      <c r="H578" s="961"/>
      <c r="I578" s="961"/>
      <c r="J578" s="961"/>
      <c r="K578" s="961"/>
      <c r="L578" s="961"/>
      <c r="M578" s="961"/>
      <c r="N578" s="962"/>
      <c r="O578" s="19"/>
      <c r="P578" s="22" t="s">
        <v>172</v>
      </c>
      <c r="Q578" s="371" t="str">
        <f>"#"&amp;ADDRESS(ROW($C$11),COLUMN($C$11))</f>
        <v>#$C$11</v>
      </c>
      <c r="R578" s="245"/>
      <c r="S578" s="245"/>
      <c r="T578" s="245"/>
      <c r="U578" s="245"/>
      <c r="V578" s="245"/>
      <c r="W578" s="262"/>
    </row>
    <row r="579" spans="1:23" ht="5.0999999999999996" customHeight="1" x14ac:dyDescent="0.2">
      <c r="C579" s="318"/>
      <c r="D579" s="322"/>
      <c r="E579" s="325"/>
      <c r="F579" s="988"/>
      <c r="G579" s="988"/>
      <c r="H579" s="988"/>
      <c r="I579" s="988"/>
      <c r="J579" s="988"/>
      <c r="K579" s="988"/>
      <c r="L579" s="988"/>
      <c r="M579" s="988"/>
      <c r="N579" s="989"/>
      <c r="O579" s="19"/>
      <c r="P579" s="245"/>
      <c r="Q579" s="245"/>
      <c r="R579" s="245"/>
      <c r="S579" s="245"/>
      <c r="T579" s="245"/>
      <c r="U579" s="245"/>
      <c r="V579" s="245"/>
      <c r="W579" s="262"/>
    </row>
    <row r="580" spans="1:23" s="249" customFormat="1" ht="50.1" customHeight="1" x14ac:dyDescent="0.2">
      <c r="A580" s="245"/>
      <c r="B580" s="12"/>
      <c r="C580" s="318"/>
      <c r="D580" s="325"/>
      <c r="E580" s="325"/>
      <c r="F580" s="946"/>
      <c r="G580" s="947"/>
      <c r="H580" s="947"/>
      <c r="I580" s="947"/>
      <c r="J580" s="947"/>
      <c r="K580" s="947"/>
      <c r="L580" s="947"/>
      <c r="M580" s="947"/>
      <c r="N580" s="948"/>
      <c r="O580" s="19"/>
      <c r="P580" s="254"/>
      <c r="Q580" s="254"/>
      <c r="R580" s="254"/>
      <c r="S580" s="245"/>
      <c r="T580" s="245"/>
      <c r="U580" s="254"/>
      <c r="V580" s="245"/>
      <c r="W580" s="262"/>
    </row>
    <row r="581" spans="1:23" ht="5.0999999999999996" customHeight="1" x14ac:dyDescent="0.2">
      <c r="C581" s="318"/>
      <c r="D581" s="322"/>
      <c r="E581" s="319"/>
      <c r="F581" s="319"/>
      <c r="G581" s="319"/>
      <c r="H581" s="319"/>
      <c r="I581" s="319"/>
      <c r="J581" s="319"/>
      <c r="K581" s="319"/>
      <c r="L581" s="319"/>
      <c r="M581" s="319"/>
      <c r="N581" s="320"/>
      <c r="O581" s="19"/>
      <c r="P581" s="245"/>
      <c r="Q581" s="245"/>
      <c r="R581" s="245"/>
      <c r="S581" s="245"/>
      <c r="T581" s="245"/>
      <c r="U581" s="245"/>
      <c r="V581" s="245"/>
      <c r="W581" s="262"/>
    </row>
    <row r="582" spans="1:23" ht="12.75" customHeight="1" x14ac:dyDescent="0.2">
      <c r="C582" s="318"/>
      <c r="D582" s="322"/>
      <c r="E582" s="324"/>
      <c r="F582" s="990" t="str">
        <f>Translations!$B$210</f>
        <v>Atsauce uz ārējām datnēm (attiecīgā gadījumā)</v>
      </c>
      <c r="G582" s="990"/>
      <c r="H582" s="990"/>
      <c r="I582" s="990"/>
      <c r="J582" s="990"/>
      <c r="K582" s="900"/>
      <c r="L582" s="900"/>
      <c r="M582" s="900"/>
      <c r="N582" s="900"/>
      <c r="O582" s="19"/>
      <c r="P582" s="245"/>
      <c r="Q582" s="245"/>
      <c r="R582" s="245"/>
      <c r="S582" s="245"/>
      <c r="T582" s="245"/>
      <c r="U582" s="245"/>
      <c r="V582" s="245"/>
      <c r="W582" s="262" t="s">
        <v>165</v>
      </c>
    </row>
    <row r="583" spans="1:23" ht="5.0999999999999996" customHeight="1" thickBot="1" x14ac:dyDescent="0.25">
      <c r="C583" s="318"/>
      <c r="D583" s="322"/>
      <c r="E583" s="319"/>
      <c r="F583" s="319"/>
      <c r="G583" s="319"/>
      <c r="H583" s="319"/>
      <c r="I583" s="319"/>
      <c r="J583" s="319"/>
      <c r="K583" s="319"/>
      <c r="L583" s="319"/>
      <c r="M583" s="319"/>
      <c r="N583" s="320"/>
      <c r="O583" s="19"/>
      <c r="P583" s="245"/>
      <c r="Q583" s="245"/>
      <c r="R583" s="245"/>
      <c r="S583" s="245"/>
      <c r="T583" s="245"/>
      <c r="U583" s="245"/>
      <c r="V583" s="245"/>
      <c r="W583" s="262"/>
    </row>
    <row r="584" spans="1:23" ht="12.75" customHeight="1" x14ac:dyDescent="0.2">
      <c r="C584" s="318"/>
      <c r="D584" s="322" t="s">
        <v>33</v>
      </c>
      <c r="E584" s="1006" t="str">
        <f>Translations!$B$258</f>
        <v>Vai ir ievērota hierarhiskā kārtība?</v>
      </c>
      <c r="F584" s="1006"/>
      <c r="G584" s="1006"/>
      <c r="H584" s="1007"/>
      <c r="I584" s="260"/>
      <c r="J584" s="330" t="str">
        <f>Translations!$B$259</f>
        <v xml:space="preserve"> Ja nav, kāpēc nav?</v>
      </c>
      <c r="K584" s="926"/>
      <c r="L584" s="927"/>
      <c r="M584" s="927"/>
      <c r="N584" s="941"/>
      <c r="O584" s="19"/>
      <c r="P584" s="245"/>
      <c r="Q584" s="245"/>
      <c r="R584" s="245"/>
      <c r="S584" s="245"/>
      <c r="T584" s="245"/>
      <c r="U584" s="245"/>
      <c r="V584" s="245"/>
      <c r="W584" s="364" t="b">
        <f>AND(I584&lt;&gt;"",I584=TRUE)</f>
        <v>0</v>
      </c>
    </row>
    <row r="585" spans="1:23" ht="5.0999999999999996" customHeight="1" x14ac:dyDescent="0.2">
      <c r="C585" s="318"/>
      <c r="D585" s="319"/>
      <c r="E585" s="549"/>
      <c r="F585" s="549"/>
      <c r="G585" s="549"/>
      <c r="H585" s="549"/>
      <c r="I585" s="549"/>
      <c r="J585" s="549"/>
      <c r="K585" s="549"/>
      <c r="L585" s="549"/>
      <c r="M585" s="549"/>
      <c r="N585" s="550"/>
      <c r="O585" s="19"/>
      <c r="P585" s="245"/>
      <c r="Q585" s="245"/>
      <c r="R585" s="245"/>
      <c r="S585" s="245"/>
      <c r="T585" s="245"/>
      <c r="U585" s="245"/>
      <c r="V585" s="245"/>
      <c r="W585" s="360"/>
    </row>
    <row r="586" spans="1:23" ht="12.75" customHeight="1" x14ac:dyDescent="0.2">
      <c r="C586" s="318"/>
      <c r="D586" s="331"/>
      <c r="E586" s="331"/>
      <c r="F586" s="978" t="str">
        <f>Translations!$B$264</f>
        <v>Sīkākas ziņas par jebkādām atkāpēm no hierarhijas</v>
      </c>
      <c r="G586" s="978"/>
      <c r="H586" s="978"/>
      <c r="I586" s="978"/>
      <c r="J586" s="978"/>
      <c r="K586" s="978"/>
      <c r="L586" s="978"/>
      <c r="M586" s="978"/>
      <c r="N586" s="979"/>
      <c r="O586" s="19"/>
      <c r="P586" s="245"/>
      <c r="Q586" s="245"/>
      <c r="R586" s="245"/>
      <c r="S586" s="245"/>
      <c r="T586" s="245"/>
      <c r="U586" s="245"/>
      <c r="V586" s="245"/>
      <c r="W586" s="360"/>
    </row>
    <row r="587" spans="1:23" ht="25.5" customHeight="1" thickBot="1" x14ac:dyDescent="0.25">
      <c r="C587" s="318"/>
      <c r="D587" s="331"/>
      <c r="E587" s="331"/>
      <c r="F587" s="946"/>
      <c r="G587" s="947"/>
      <c r="H587" s="947"/>
      <c r="I587" s="947"/>
      <c r="J587" s="947"/>
      <c r="K587" s="947"/>
      <c r="L587" s="947"/>
      <c r="M587" s="947"/>
      <c r="N587" s="948"/>
      <c r="O587" s="19"/>
      <c r="P587" s="245"/>
      <c r="Q587" s="245"/>
      <c r="R587" s="245"/>
      <c r="S587" s="245"/>
      <c r="T587" s="245"/>
      <c r="U587" s="245"/>
      <c r="V587" s="245"/>
      <c r="W587" s="369" t="b">
        <f>W584</f>
        <v>0</v>
      </c>
    </row>
    <row r="588" spans="1:23" ht="5.0999999999999996" customHeight="1" x14ac:dyDescent="0.2">
      <c r="C588" s="318"/>
      <c r="D588" s="322"/>
      <c r="E588" s="319"/>
      <c r="F588" s="319"/>
      <c r="G588" s="319"/>
      <c r="H588" s="319"/>
      <c r="I588" s="319"/>
      <c r="J588" s="319"/>
      <c r="K588" s="319"/>
      <c r="L588" s="319"/>
      <c r="M588" s="319"/>
      <c r="N588" s="320"/>
      <c r="O588" s="19"/>
      <c r="P588" s="245"/>
      <c r="Q588" s="245"/>
      <c r="R588" s="245"/>
      <c r="S588" s="245"/>
      <c r="T588" s="245"/>
      <c r="U588" s="245"/>
      <c r="V588" s="245"/>
      <c r="W588" s="262"/>
    </row>
    <row r="589" spans="1:23" ht="5.0999999999999996" customHeight="1" x14ac:dyDescent="0.2">
      <c r="C589" s="315"/>
      <c r="D589" s="328"/>
      <c r="E589" s="316"/>
      <c r="F589" s="316"/>
      <c r="G589" s="316"/>
      <c r="H589" s="316"/>
      <c r="I589" s="316"/>
      <c r="J589" s="316"/>
      <c r="K589" s="316"/>
      <c r="L589" s="316"/>
      <c r="M589" s="316"/>
      <c r="N589" s="317"/>
      <c r="O589" s="19"/>
      <c r="P589" s="245"/>
      <c r="Q589" s="245"/>
      <c r="R589" s="245"/>
      <c r="S589" s="245"/>
      <c r="T589" s="245"/>
      <c r="U589" s="245"/>
      <c r="V589" s="245"/>
      <c r="W589" s="262"/>
    </row>
    <row r="590" spans="1:23" ht="12.75" customHeight="1" x14ac:dyDescent="0.2">
      <c r="C590" s="318"/>
      <c r="D590" s="321" t="s">
        <v>31</v>
      </c>
      <c r="E590" s="1017" t="str">
        <f>Translations!$B$359</f>
        <v>Importētais izmērāmais siltums</v>
      </c>
      <c r="F590" s="1017"/>
      <c r="G590" s="1017"/>
      <c r="H590" s="1017"/>
      <c r="I590" s="1017"/>
      <c r="J590" s="1017"/>
      <c r="K590" s="1017"/>
      <c r="L590" s="1017"/>
      <c r="M590" s="1017"/>
      <c r="N590" s="1018"/>
      <c r="O590" s="19"/>
      <c r="P590" s="245"/>
      <c r="Q590" s="245"/>
      <c r="R590" s="245"/>
      <c r="S590" s="254"/>
      <c r="T590" s="254"/>
      <c r="U590" s="245"/>
      <c r="V590" s="245"/>
      <c r="W590" s="262"/>
    </row>
    <row r="591" spans="1:23" ht="5.0999999999999996" customHeight="1" x14ac:dyDescent="0.2">
      <c r="C591" s="318"/>
      <c r="D591" s="319"/>
      <c r="E591" s="1019"/>
      <c r="F591" s="1020"/>
      <c r="G591" s="1020"/>
      <c r="H591" s="1020"/>
      <c r="I591" s="1020"/>
      <c r="J591" s="1020"/>
      <c r="K591" s="1020"/>
      <c r="L591" s="1020"/>
      <c r="M591" s="1020"/>
      <c r="N591" s="1021"/>
      <c r="O591" s="19"/>
      <c r="P591" s="245"/>
      <c r="Q591" s="245"/>
      <c r="R591" s="245"/>
      <c r="S591" s="245"/>
      <c r="T591" s="245"/>
      <c r="U591" s="245"/>
      <c r="V591" s="245"/>
      <c r="W591" s="262"/>
    </row>
    <row r="592" spans="1:23" ht="12.75" customHeight="1" x14ac:dyDescent="0.2">
      <c r="C592" s="318"/>
      <c r="D592" s="322" t="s">
        <v>32</v>
      </c>
      <c r="E592" s="980" t="str">
        <f>Translations!$B$409</f>
        <v>Vai šai apakšiekārtai ir relevantas citas izmērāma siltuma plūsmas?</v>
      </c>
      <c r="F592" s="980"/>
      <c r="G592" s="980"/>
      <c r="H592" s="980"/>
      <c r="I592" s="980"/>
      <c r="J592" s="980"/>
      <c r="K592" s="980"/>
      <c r="L592" s="980"/>
      <c r="M592" s="986"/>
      <c r="N592" s="986"/>
      <c r="O592" s="19"/>
      <c r="P592" s="245"/>
      <c r="Q592" s="245"/>
      <c r="R592" s="245"/>
      <c r="S592" s="245"/>
      <c r="T592" s="245"/>
      <c r="U592" s="245"/>
      <c r="V592" s="245"/>
      <c r="W592" s="262"/>
    </row>
    <row r="593" spans="3:23" ht="12.75" customHeight="1" x14ac:dyDescent="0.2">
      <c r="C593" s="318"/>
      <c r="D593" s="322"/>
      <c r="E593" s="319"/>
      <c r="F593" s="319"/>
      <c r="G593" s="319"/>
      <c r="H593" s="319"/>
      <c r="I593" s="319"/>
      <c r="J593" s="921" t="str">
        <f>IF(M491=EUConst_NotRelevant,"",IF(AND(M592&lt;&gt;"",M592=FALSE),HYPERLINK("#" &amp; Q593,EUconst_MsgGoOn),""))</f>
        <v/>
      </c>
      <c r="K593" s="922"/>
      <c r="L593" s="922"/>
      <c r="M593" s="922"/>
      <c r="N593" s="923"/>
      <c r="O593" s="19"/>
      <c r="P593" s="22" t="s">
        <v>172</v>
      </c>
      <c r="Q593" s="371" t="str">
        <f>Q492</f>
        <v>#JUMP_G5</v>
      </c>
      <c r="R593" s="245"/>
      <c r="S593" s="245"/>
      <c r="T593" s="245"/>
      <c r="U593" s="245"/>
      <c r="V593" s="245"/>
      <c r="W593" s="262"/>
    </row>
    <row r="594" spans="3:23" ht="5.0999999999999996" customHeight="1" x14ac:dyDescent="0.2">
      <c r="C594" s="318"/>
      <c r="D594" s="322"/>
      <c r="E594" s="322"/>
      <c r="F594" s="322"/>
      <c r="G594" s="322"/>
      <c r="H594" s="322"/>
      <c r="I594" s="322"/>
      <c r="J594" s="322"/>
      <c r="K594" s="322"/>
      <c r="L594" s="322"/>
      <c r="M594" s="322"/>
      <c r="N594" s="329"/>
      <c r="O594" s="19"/>
      <c r="P594" s="22"/>
      <c r="Q594" s="245"/>
      <c r="R594" s="245"/>
      <c r="S594" s="245"/>
      <c r="T594" s="245"/>
      <c r="U594" s="245"/>
      <c r="V594" s="245"/>
      <c r="W594" s="262"/>
    </row>
    <row r="595" spans="3:23" ht="12.75" customHeight="1" x14ac:dyDescent="0.2">
      <c r="C595" s="318"/>
      <c r="D595" s="322" t="s">
        <v>33</v>
      </c>
      <c r="E595" s="980" t="str">
        <f>Translations!$B$249</f>
        <v>Informācija par izmantoto metodiku</v>
      </c>
      <c r="F595" s="980"/>
      <c r="G595" s="980"/>
      <c r="H595" s="980"/>
      <c r="I595" s="980"/>
      <c r="J595" s="980"/>
      <c r="K595" s="980"/>
      <c r="L595" s="980"/>
      <c r="M595" s="980"/>
      <c r="N595" s="981"/>
      <c r="O595" s="19"/>
      <c r="P595" s="245"/>
      <c r="Q595" s="245"/>
      <c r="R595" s="245"/>
      <c r="S595" s="245"/>
      <c r="T595" s="245"/>
      <c r="U595" s="245"/>
      <c r="V595" s="245"/>
      <c r="W595" s="262"/>
    </row>
    <row r="596" spans="3:23" ht="25.5" customHeight="1" thickBot="1" x14ac:dyDescent="0.25">
      <c r="C596" s="318"/>
      <c r="D596" s="319"/>
      <c r="E596" s="319"/>
      <c r="F596" s="319"/>
      <c r="G596" s="319"/>
      <c r="H596" s="357" t="str">
        <f>Translations!$B$401</f>
        <v>Relevants(-a)?</v>
      </c>
      <c r="I596" s="982" t="str">
        <f>Translations!$B$254</f>
        <v>Datu avots</v>
      </c>
      <c r="J596" s="982"/>
      <c r="K596" s="982" t="str">
        <f>Translations!$B$255</f>
        <v>Cits datu avots (attiecīgā gadījumā)</v>
      </c>
      <c r="L596" s="982"/>
      <c r="M596" s="982" t="str">
        <f>Translations!$B$255</f>
        <v>Cits datu avots (attiecīgā gadījumā)</v>
      </c>
      <c r="N596" s="982"/>
      <c r="O596" s="19"/>
      <c r="P596" s="245"/>
      <c r="Q596" s="245"/>
      <c r="R596" s="245"/>
      <c r="S596" s="245"/>
      <c r="T596" s="245"/>
      <c r="U596" s="245"/>
      <c r="V596" s="245"/>
      <c r="W596" s="262" t="s">
        <v>165</v>
      </c>
    </row>
    <row r="597" spans="3:23" ht="12.75" customHeight="1" thickBot="1" x14ac:dyDescent="0.25">
      <c r="C597" s="318"/>
      <c r="D597" s="322"/>
      <c r="E597" s="324" t="s">
        <v>302</v>
      </c>
      <c r="F597" s="967" t="str">
        <f>Translations!$B$416</f>
        <v>Importēts (citi avoti)</v>
      </c>
      <c r="G597" s="968"/>
      <c r="H597" s="986"/>
      <c r="I597" s="958"/>
      <c r="J597" s="959"/>
      <c r="K597" s="953"/>
      <c r="L597" s="957"/>
      <c r="M597" s="953"/>
      <c r="N597" s="954"/>
      <c r="O597" s="19"/>
      <c r="P597" s="245"/>
      <c r="Q597" s="245"/>
      <c r="R597" s="245"/>
      <c r="S597" s="245"/>
      <c r="T597" s="245"/>
      <c r="U597" s="245"/>
      <c r="V597" s="370" t="b">
        <f>OR(AND(M592&lt;&gt;"",M592=FALSE))</f>
        <v>0</v>
      </c>
      <c r="W597" s="364" t="b">
        <f>OR(AND(M592&lt;&gt;"",M592=FALSE),AND(H597&lt;&gt;"",H597=FALSE))</f>
        <v>0</v>
      </c>
    </row>
    <row r="598" spans="3:23" ht="12.75" customHeight="1" thickBot="1" x14ac:dyDescent="0.25">
      <c r="C598" s="318"/>
      <c r="D598" s="322"/>
      <c r="E598" s="324" t="s">
        <v>303</v>
      </c>
      <c r="F598" s="976" t="str">
        <f>Translations!$B$417</f>
        <v>Neto izmērāmās plūsmas</v>
      </c>
      <c r="G598" s="977"/>
      <c r="H598" s="986"/>
      <c r="I598" s="934"/>
      <c r="J598" s="935"/>
      <c r="K598" s="936"/>
      <c r="L598" s="937"/>
      <c r="M598" s="936"/>
      <c r="N598" s="938"/>
      <c r="O598" s="19"/>
      <c r="P598" s="245"/>
      <c r="Q598" s="245"/>
      <c r="R598" s="245"/>
      <c r="S598" s="245"/>
      <c r="T598" s="245"/>
      <c r="U598" s="245"/>
      <c r="V598" s="245"/>
      <c r="W598" s="365" t="b">
        <f>W597</f>
        <v>0</v>
      </c>
    </row>
    <row r="599" spans="3:23" ht="12.75" customHeight="1" thickBot="1" x14ac:dyDescent="0.25">
      <c r="C599" s="318"/>
      <c r="D599" s="322"/>
      <c r="E599" s="324" t="s">
        <v>304</v>
      </c>
      <c r="F599" s="967" t="str">
        <f>Translations!$B$418</f>
        <v>Importēts (no produkta LA)</v>
      </c>
      <c r="G599" s="968"/>
      <c r="H599" s="986"/>
      <c r="I599" s="958"/>
      <c r="J599" s="959"/>
      <c r="K599" s="953"/>
      <c r="L599" s="957"/>
      <c r="M599" s="953"/>
      <c r="N599" s="954"/>
      <c r="O599" s="19"/>
      <c r="P599" s="245"/>
      <c r="Q599" s="245"/>
      <c r="R599" s="245"/>
      <c r="S599" s="245"/>
      <c r="T599" s="245"/>
      <c r="U599" s="245"/>
      <c r="V599" s="358" t="b">
        <f>V597</f>
        <v>0</v>
      </c>
      <c r="W599" s="364" t="b">
        <f>OR(AND(M592&lt;&gt;"",M592=FALSE),AND(H599&lt;&gt;"",H599=FALSE))</f>
        <v>0</v>
      </c>
    </row>
    <row r="600" spans="3:23" ht="12.75" customHeight="1" thickBot="1" x14ac:dyDescent="0.25">
      <c r="C600" s="318"/>
      <c r="D600" s="322"/>
      <c r="E600" s="324" t="s">
        <v>305</v>
      </c>
      <c r="F600" s="976" t="str">
        <f>Translations!$B$417</f>
        <v>Neto izmērāmās plūsmas</v>
      </c>
      <c r="G600" s="977"/>
      <c r="H600" s="986"/>
      <c r="I600" s="934"/>
      <c r="J600" s="935"/>
      <c r="K600" s="936"/>
      <c r="L600" s="937"/>
      <c r="M600" s="936"/>
      <c r="N600" s="938"/>
      <c r="O600" s="19"/>
      <c r="P600" s="245"/>
      <c r="Q600" s="245"/>
      <c r="R600" s="245"/>
      <c r="S600" s="245"/>
      <c r="T600" s="245"/>
      <c r="U600" s="245"/>
      <c r="V600" s="245"/>
      <c r="W600" s="365" t="b">
        <f>W599</f>
        <v>0</v>
      </c>
    </row>
    <row r="601" spans="3:23" ht="12.75" customHeight="1" thickBot="1" x14ac:dyDescent="0.25">
      <c r="C601" s="318"/>
      <c r="D601" s="322"/>
      <c r="E601" s="324" t="s">
        <v>306</v>
      </c>
      <c r="F601" s="967" t="str">
        <f>Translations!$B$419</f>
        <v>Importēts (no pulpas)</v>
      </c>
      <c r="G601" s="968"/>
      <c r="H601" s="986"/>
      <c r="I601" s="958"/>
      <c r="J601" s="959"/>
      <c r="K601" s="953"/>
      <c r="L601" s="957"/>
      <c r="M601" s="953"/>
      <c r="N601" s="954"/>
      <c r="O601" s="19"/>
      <c r="P601" s="245"/>
      <c r="Q601" s="245"/>
      <c r="R601" s="245"/>
      <c r="S601" s="245"/>
      <c r="T601" s="245"/>
      <c r="U601" s="245"/>
      <c r="V601" s="358" t="b">
        <f>V599</f>
        <v>0</v>
      </c>
      <c r="W601" s="364" t="b">
        <f>OR(AND(M592&lt;&gt;"",M592=FALSE),AND(H601&lt;&gt;"",H601=FALSE))</f>
        <v>0</v>
      </c>
    </row>
    <row r="602" spans="3:23" ht="12.75" customHeight="1" thickBot="1" x14ac:dyDescent="0.25">
      <c r="C602" s="318"/>
      <c r="D602" s="322"/>
      <c r="E602" s="324" t="s">
        <v>307</v>
      </c>
      <c r="F602" s="976" t="str">
        <f>Translations!$B$417</f>
        <v>Neto izmērāmās plūsmas</v>
      </c>
      <c r="G602" s="977"/>
      <c r="H602" s="986"/>
      <c r="I602" s="934"/>
      <c r="J602" s="935"/>
      <c r="K602" s="936"/>
      <c r="L602" s="937"/>
      <c r="M602" s="936"/>
      <c r="N602" s="938"/>
      <c r="O602" s="19"/>
      <c r="P602" s="245"/>
      <c r="Q602" s="245"/>
      <c r="R602" s="245"/>
      <c r="S602" s="245"/>
      <c r="T602" s="245"/>
      <c r="U602" s="245"/>
      <c r="V602" s="245"/>
      <c r="W602" s="365" t="b">
        <f>W601</f>
        <v>0</v>
      </c>
    </row>
    <row r="603" spans="3:23" ht="12.75" customHeight="1" thickBot="1" x14ac:dyDescent="0.25">
      <c r="C603" s="318"/>
      <c r="D603" s="322"/>
      <c r="E603" s="324" t="s">
        <v>308</v>
      </c>
      <c r="F603" s="967" t="str">
        <f>Translations!$B$420</f>
        <v>Importēts (no kurināmā LA)</v>
      </c>
      <c r="G603" s="968"/>
      <c r="H603" s="986"/>
      <c r="I603" s="958"/>
      <c r="J603" s="959"/>
      <c r="K603" s="953"/>
      <c r="L603" s="957"/>
      <c r="M603" s="953"/>
      <c r="N603" s="954"/>
      <c r="O603" s="19"/>
      <c r="P603" s="245"/>
      <c r="Q603" s="245"/>
      <c r="R603" s="245"/>
      <c r="S603" s="245"/>
      <c r="T603" s="245"/>
      <c r="U603" s="245"/>
      <c r="V603" s="358" t="b">
        <f>V601</f>
        <v>0</v>
      </c>
      <c r="W603" s="364" t="b">
        <f>OR(AND(M592&lt;&gt;"",M592=FALSE),AND(H603&lt;&gt;"",H603=FALSE))</f>
        <v>0</v>
      </c>
    </row>
    <row r="604" spans="3:23" ht="12.75" customHeight="1" thickBot="1" x14ac:dyDescent="0.25">
      <c r="C604" s="318"/>
      <c r="D604" s="322"/>
      <c r="E604" s="324" t="s">
        <v>309</v>
      </c>
      <c r="F604" s="976" t="str">
        <f>Translations!$B$417</f>
        <v>Neto izmērāmās plūsmas</v>
      </c>
      <c r="G604" s="977"/>
      <c r="H604" s="986"/>
      <c r="I604" s="934"/>
      <c r="J604" s="935"/>
      <c r="K604" s="936"/>
      <c r="L604" s="937"/>
      <c r="M604" s="936"/>
      <c r="N604" s="938"/>
      <c r="O604" s="19"/>
      <c r="P604" s="245"/>
      <c r="Q604" s="245"/>
      <c r="R604" s="245"/>
      <c r="S604" s="245"/>
      <c r="T604" s="245"/>
      <c r="U604" s="245"/>
      <c r="V604" s="245"/>
      <c r="W604" s="365" t="b">
        <f>W603</f>
        <v>0</v>
      </c>
    </row>
    <row r="605" spans="3:23" ht="12.75" customHeight="1" thickBot="1" x14ac:dyDescent="0.25">
      <c r="C605" s="318"/>
      <c r="D605" s="322"/>
      <c r="E605" s="324" t="s">
        <v>310</v>
      </c>
      <c r="F605" s="967" t="str">
        <f>Translations!$B$421</f>
        <v>Importēts (no atlikumgāzēm)</v>
      </c>
      <c r="G605" s="968"/>
      <c r="H605" s="986"/>
      <c r="I605" s="958"/>
      <c r="J605" s="959"/>
      <c r="K605" s="953"/>
      <c r="L605" s="957"/>
      <c r="M605" s="953"/>
      <c r="N605" s="954"/>
      <c r="O605" s="19"/>
      <c r="P605" s="245"/>
      <c r="Q605" s="245"/>
      <c r="R605" s="245"/>
      <c r="S605" s="245"/>
      <c r="T605" s="245"/>
      <c r="U605" s="245"/>
      <c r="V605" s="358" t="b">
        <f>V603</f>
        <v>0</v>
      </c>
      <c r="W605" s="364" t="b">
        <f>OR(AND(M592&lt;&gt;"",M592=FALSE),AND(H605&lt;&gt;"",H605=FALSE))</f>
        <v>0</v>
      </c>
    </row>
    <row r="606" spans="3:23" ht="12.75" customHeight="1" thickBot="1" x14ac:dyDescent="0.25">
      <c r="C606" s="318"/>
      <c r="D606" s="322"/>
      <c r="E606" s="324" t="s">
        <v>311</v>
      </c>
      <c r="F606" s="976" t="str">
        <f>Translations!$B$417</f>
        <v>Neto izmērāmās plūsmas</v>
      </c>
      <c r="G606" s="977"/>
      <c r="H606" s="986"/>
      <c r="I606" s="934"/>
      <c r="J606" s="935"/>
      <c r="K606" s="936"/>
      <c r="L606" s="937"/>
      <c r="M606" s="936"/>
      <c r="N606" s="938"/>
      <c r="O606" s="19"/>
      <c r="P606" s="245"/>
      <c r="Q606" s="245"/>
      <c r="R606" s="245"/>
      <c r="S606" s="245"/>
      <c r="T606" s="245"/>
      <c r="U606" s="245"/>
      <c r="V606" s="245"/>
      <c r="W606" s="268" t="b">
        <f>W605</f>
        <v>0</v>
      </c>
    </row>
    <row r="607" spans="3:23" ht="5.0999999999999996" customHeight="1" x14ac:dyDescent="0.2">
      <c r="C607" s="318"/>
      <c r="D607" s="322"/>
      <c r="E607" s="319"/>
      <c r="F607" s="319"/>
      <c r="G607" s="319"/>
      <c r="H607" s="319"/>
      <c r="I607" s="319"/>
      <c r="J607" s="319"/>
      <c r="K607" s="319"/>
      <c r="L607" s="319"/>
      <c r="M607" s="319"/>
      <c r="N607" s="320"/>
      <c r="O607" s="19"/>
      <c r="P607" s="245"/>
      <c r="Q607" s="245"/>
      <c r="R607" s="245"/>
      <c r="S607" s="245"/>
      <c r="T607" s="245"/>
      <c r="U607" s="245"/>
      <c r="V607" s="245"/>
      <c r="W607" s="360"/>
    </row>
    <row r="608" spans="3:23" ht="12.75" customHeight="1" x14ac:dyDescent="0.2">
      <c r="C608" s="318"/>
      <c r="D608" s="322"/>
      <c r="E608" s="324" t="s">
        <v>312</v>
      </c>
      <c r="F608" s="978" t="str">
        <f>Translations!$B$257</f>
        <v>Izmantotās metodikas apraksts</v>
      </c>
      <c r="G608" s="978"/>
      <c r="H608" s="978"/>
      <c r="I608" s="978"/>
      <c r="J608" s="978"/>
      <c r="K608" s="978"/>
      <c r="L608" s="978"/>
      <c r="M608" s="978"/>
      <c r="N608" s="979"/>
      <c r="O608" s="19"/>
      <c r="P608" s="245"/>
      <c r="Q608" s="245"/>
      <c r="R608" s="245"/>
      <c r="S608" s="245"/>
      <c r="T608" s="245"/>
      <c r="U608" s="245"/>
      <c r="V608" s="245"/>
      <c r="W608" s="360"/>
    </row>
    <row r="609" spans="1:23" ht="5.0999999999999996" customHeight="1" x14ac:dyDescent="0.2">
      <c r="C609" s="318"/>
      <c r="D609" s="319"/>
      <c r="E609" s="323"/>
      <c r="F609" s="213"/>
      <c r="G609" s="553"/>
      <c r="H609" s="553"/>
      <c r="I609" s="553"/>
      <c r="J609" s="553"/>
      <c r="K609" s="553"/>
      <c r="L609" s="553"/>
      <c r="M609" s="553"/>
      <c r="N609" s="554"/>
      <c r="O609" s="19"/>
      <c r="P609" s="245"/>
      <c r="Q609" s="245"/>
      <c r="R609" s="245"/>
      <c r="S609" s="245"/>
      <c r="T609" s="245"/>
      <c r="U609" s="245"/>
      <c r="V609" s="245"/>
      <c r="W609" s="360"/>
    </row>
    <row r="610" spans="1:23" ht="12.75" customHeight="1" x14ac:dyDescent="0.2">
      <c r="C610" s="318"/>
      <c r="D610" s="322"/>
      <c r="E610" s="324"/>
      <c r="F610" s="987" t="str">
        <f>IF(M491=EUConst_Relevant,HYPERLINK("#" &amp; Q610,EUConst_MsgDescription),"")</f>
        <v/>
      </c>
      <c r="G610" s="961"/>
      <c r="H610" s="961"/>
      <c r="I610" s="961"/>
      <c r="J610" s="961"/>
      <c r="K610" s="961"/>
      <c r="L610" s="961"/>
      <c r="M610" s="961"/>
      <c r="N610" s="962"/>
      <c r="O610" s="19"/>
      <c r="P610" s="22" t="s">
        <v>172</v>
      </c>
      <c r="Q610" s="371" t="str">
        <f>"#"&amp;ADDRESS(ROW($C$11),COLUMN($C$11))</f>
        <v>#$C$11</v>
      </c>
      <c r="R610" s="245"/>
      <c r="S610" s="245"/>
      <c r="T610" s="245"/>
      <c r="U610" s="245"/>
      <c r="V610" s="245"/>
      <c r="W610" s="360"/>
    </row>
    <row r="611" spans="1:23" ht="5.0999999999999996" customHeight="1" x14ac:dyDescent="0.2">
      <c r="C611" s="318"/>
      <c r="D611" s="322"/>
      <c r="E611" s="325"/>
      <c r="F611" s="988"/>
      <c r="G611" s="988"/>
      <c r="H611" s="988"/>
      <c r="I611" s="988"/>
      <c r="J611" s="988"/>
      <c r="K611" s="988"/>
      <c r="L611" s="988"/>
      <c r="M611" s="988"/>
      <c r="N611" s="989"/>
      <c r="O611" s="19"/>
      <c r="P611" s="245"/>
      <c r="Q611" s="245"/>
      <c r="R611" s="245"/>
      <c r="S611" s="245"/>
      <c r="T611" s="245"/>
      <c r="U611" s="245"/>
      <c r="V611" s="245"/>
      <c r="W611" s="360"/>
    </row>
    <row r="612" spans="1:23" s="249" customFormat="1" ht="50.1" customHeight="1" x14ac:dyDescent="0.2">
      <c r="A612" s="254"/>
      <c r="B612" s="12"/>
      <c r="C612" s="318"/>
      <c r="D612" s="325"/>
      <c r="E612" s="325"/>
      <c r="F612" s="946"/>
      <c r="G612" s="947"/>
      <c r="H612" s="947"/>
      <c r="I612" s="947"/>
      <c r="J612" s="947"/>
      <c r="K612" s="947"/>
      <c r="L612" s="947"/>
      <c r="M612" s="947"/>
      <c r="N612" s="948"/>
      <c r="O612" s="19"/>
      <c r="P612" s="254"/>
      <c r="Q612" s="254"/>
      <c r="R612" s="254"/>
      <c r="S612" s="245"/>
      <c r="T612" s="245"/>
      <c r="U612" s="254"/>
      <c r="V612" s="254"/>
      <c r="W612" s="366" t="b">
        <f>V597</f>
        <v>0</v>
      </c>
    </row>
    <row r="613" spans="1:23" ht="5.0999999999999996" customHeight="1" x14ac:dyDescent="0.2">
      <c r="C613" s="318"/>
      <c r="D613" s="322"/>
      <c r="E613" s="319"/>
      <c r="F613" s="319"/>
      <c r="G613" s="319"/>
      <c r="H613" s="319"/>
      <c r="I613" s="319"/>
      <c r="J613" s="319"/>
      <c r="K613" s="319"/>
      <c r="L613" s="319"/>
      <c r="M613" s="319"/>
      <c r="N613" s="320"/>
      <c r="O613" s="19"/>
      <c r="P613" s="245"/>
      <c r="Q613" s="245"/>
      <c r="R613" s="245"/>
      <c r="S613" s="245"/>
      <c r="T613" s="245"/>
      <c r="U613" s="245"/>
      <c r="V613" s="245"/>
      <c r="W613" s="360"/>
    </row>
    <row r="614" spans="1:23" ht="12.75" customHeight="1" x14ac:dyDescent="0.2">
      <c r="C614" s="318"/>
      <c r="D614" s="322"/>
      <c r="E614" s="324"/>
      <c r="F614" s="990" t="str">
        <f>Translations!$B$210</f>
        <v>Atsauce uz ārējām datnēm (attiecīgā gadījumā)</v>
      </c>
      <c r="G614" s="990"/>
      <c r="H614" s="990"/>
      <c r="I614" s="990"/>
      <c r="J614" s="990"/>
      <c r="K614" s="900"/>
      <c r="L614" s="900"/>
      <c r="M614" s="900"/>
      <c r="N614" s="900"/>
      <c r="O614" s="19"/>
      <c r="P614" s="245"/>
      <c r="Q614" s="245"/>
      <c r="R614" s="245"/>
      <c r="S614" s="245"/>
      <c r="T614" s="245"/>
      <c r="U614" s="245"/>
      <c r="V614" s="245"/>
      <c r="W614" s="366" t="b">
        <f>W612</f>
        <v>0</v>
      </c>
    </row>
    <row r="615" spans="1:23" ht="5.0999999999999996" customHeight="1" thickBot="1" x14ac:dyDescent="0.25">
      <c r="C615" s="318"/>
      <c r="D615" s="322"/>
      <c r="E615" s="319"/>
      <c r="F615" s="319"/>
      <c r="G615" s="319"/>
      <c r="H615" s="319"/>
      <c r="I615" s="319"/>
      <c r="J615" s="319"/>
      <c r="K615" s="319"/>
      <c r="L615" s="319"/>
      <c r="M615" s="319"/>
      <c r="N615" s="320"/>
      <c r="O615" s="19"/>
      <c r="P615" s="245"/>
      <c r="Q615" s="245"/>
      <c r="R615" s="245"/>
      <c r="S615" s="245"/>
      <c r="T615" s="245"/>
      <c r="U615" s="245"/>
      <c r="V615" s="254"/>
      <c r="W615" s="360"/>
    </row>
    <row r="616" spans="1:23" ht="12.75" customHeight="1" thickBot="1" x14ac:dyDescent="0.25">
      <c r="C616" s="318"/>
      <c r="D616" s="322" t="s">
        <v>33</v>
      </c>
      <c r="E616" s="1006" t="str">
        <f>Translations!$B$258</f>
        <v>Vai ir ievērota hierarhiskā kārtība?</v>
      </c>
      <c r="F616" s="1006"/>
      <c r="G616" s="1006"/>
      <c r="H616" s="1007"/>
      <c r="I616" s="260"/>
      <c r="J616" s="330" t="str">
        <f>Translations!$B$259</f>
        <v xml:space="preserve"> Ja nav, kāpēc nav?</v>
      </c>
      <c r="K616" s="926"/>
      <c r="L616" s="927"/>
      <c r="M616" s="927"/>
      <c r="N616" s="941"/>
      <c r="O616" s="19"/>
      <c r="P616" s="245"/>
      <c r="Q616" s="245"/>
      <c r="R616" s="245"/>
      <c r="S616" s="245"/>
      <c r="T616" s="245"/>
      <c r="U616" s="245"/>
      <c r="V616" s="368" t="b">
        <f>W614</f>
        <v>0</v>
      </c>
      <c r="W616" s="361" t="b">
        <f>OR(W612,AND(I616&lt;&gt;"",I616=TRUE))</f>
        <v>0</v>
      </c>
    </row>
    <row r="617" spans="1:23" ht="5.0999999999999996" customHeight="1" x14ac:dyDescent="0.2">
      <c r="C617" s="318"/>
      <c r="D617" s="319"/>
      <c r="E617" s="549"/>
      <c r="F617" s="549"/>
      <c r="G617" s="549"/>
      <c r="H617" s="549"/>
      <c r="I617" s="549"/>
      <c r="J617" s="549"/>
      <c r="K617" s="549"/>
      <c r="L617" s="549"/>
      <c r="M617" s="549"/>
      <c r="N617" s="550"/>
      <c r="O617" s="19"/>
      <c r="P617" s="245"/>
      <c r="Q617" s="245"/>
      <c r="R617" s="245"/>
      <c r="S617" s="245"/>
      <c r="T617" s="245"/>
      <c r="U617" s="245"/>
      <c r="V617" s="254"/>
      <c r="W617" s="360"/>
    </row>
    <row r="618" spans="1:23" ht="12.75" customHeight="1" x14ac:dyDescent="0.2">
      <c r="C618" s="318"/>
      <c r="D618" s="331"/>
      <c r="E618" s="331"/>
      <c r="F618" s="978" t="str">
        <f>Translations!$B$264</f>
        <v>Sīkākas ziņas par jebkādām atkāpēm no hierarhijas</v>
      </c>
      <c r="G618" s="978"/>
      <c r="H618" s="978"/>
      <c r="I618" s="978"/>
      <c r="J618" s="978"/>
      <c r="K618" s="978"/>
      <c r="L618" s="978"/>
      <c r="M618" s="978"/>
      <c r="N618" s="979"/>
      <c r="O618" s="19"/>
      <c r="P618" s="245"/>
      <c r="Q618" s="245"/>
      <c r="R618" s="245"/>
      <c r="S618" s="245"/>
      <c r="T618" s="245"/>
      <c r="U618" s="245"/>
      <c r="V618" s="254"/>
      <c r="W618" s="360"/>
    </row>
    <row r="619" spans="1:23" ht="25.5" customHeight="1" x14ac:dyDescent="0.2">
      <c r="C619" s="318"/>
      <c r="D619" s="331"/>
      <c r="E619" s="331"/>
      <c r="F619" s="946"/>
      <c r="G619" s="947"/>
      <c r="H619" s="947"/>
      <c r="I619" s="947"/>
      <c r="J619" s="947"/>
      <c r="K619" s="947"/>
      <c r="L619" s="947"/>
      <c r="M619" s="947"/>
      <c r="N619" s="948"/>
      <c r="O619" s="19"/>
      <c r="P619" s="245"/>
      <c r="Q619" s="245"/>
      <c r="R619" s="245"/>
      <c r="S619" s="245"/>
      <c r="T619" s="245"/>
      <c r="U619" s="245"/>
      <c r="V619" s="254"/>
      <c r="W619" s="366" t="b">
        <f>W616</f>
        <v>0</v>
      </c>
    </row>
    <row r="620" spans="1:23" ht="5.0999999999999996" customHeight="1" x14ac:dyDescent="0.2">
      <c r="C620" s="318"/>
      <c r="D620" s="319"/>
      <c r="E620" s="549"/>
      <c r="F620" s="549"/>
      <c r="G620" s="549"/>
      <c r="H620" s="549"/>
      <c r="I620" s="549"/>
      <c r="J620" s="549"/>
      <c r="K620" s="549"/>
      <c r="L620" s="549"/>
      <c r="M620" s="549"/>
      <c r="N620" s="550"/>
      <c r="O620" s="19"/>
      <c r="P620" s="245"/>
      <c r="Q620" s="245"/>
      <c r="R620" s="245"/>
      <c r="S620" s="245"/>
      <c r="T620" s="245"/>
      <c r="U620" s="245"/>
      <c r="V620" s="254"/>
      <c r="W620" s="360"/>
    </row>
    <row r="621" spans="1:23" ht="12.75" customHeight="1" x14ac:dyDescent="0.2">
      <c r="C621" s="318"/>
      <c r="D621" s="322" t="s">
        <v>34</v>
      </c>
      <c r="E621" s="980" t="str">
        <f>Translations!$B$363</f>
        <v>Relevanto attiecināmo emisijas faktoru noteikšanas metodikas apraksts saskaņā ar FAR VII pielikuma 10.1.2. un 10.1.3. iedaļu.</v>
      </c>
      <c r="F621" s="980"/>
      <c r="G621" s="980"/>
      <c r="H621" s="980"/>
      <c r="I621" s="980"/>
      <c r="J621" s="980"/>
      <c r="K621" s="980"/>
      <c r="L621" s="980"/>
      <c r="M621" s="980"/>
      <c r="N621" s="981"/>
      <c r="O621" s="19"/>
      <c r="P621" s="245"/>
      <c r="Q621" s="245"/>
      <c r="R621" s="245"/>
      <c r="S621" s="245"/>
      <c r="T621" s="245"/>
      <c r="U621" s="245"/>
      <c r="V621" s="254"/>
      <c r="W621" s="360"/>
    </row>
    <row r="622" spans="1:23" ht="5.0999999999999996" customHeight="1" x14ac:dyDescent="0.2">
      <c r="C622" s="318"/>
      <c r="D622" s="319"/>
      <c r="E622" s="323"/>
      <c r="F622" s="213"/>
      <c r="G622" s="553"/>
      <c r="H622" s="553"/>
      <c r="I622" s="553"/>
      <c r="J622" s="553"/>
      <c r="K622" s="553"/>
      <c r="L622" s="553"/>
      <c r="M622" s="553"/>
      <c r="N622" s="554"/>
      <c r="O622" s="19"/>
      <c r="P622" s="245"/>
      <c r="Q622" s="245"/>
      <c r="R622" s="245"/>
      <c r="S622" s="245"/>
      <c r="T622" s="245"/>
      <c r="U622" s="245"/>
      <c r="V622" s="245"/>
      <c r="W622" s="360"/>
    </row>
    <row r="623" spans="1:23" ht="12.75" customHeight="1" x14ac:dyDescent="0.2">
      <c r="C623" s="318"/>
      <c r="D623" s="322"/>
      <c r="E623" s="324"/>
      <c r="F623" s="987" t="str">
        <f>IF(M491=EUConst_Relevant,HYPERLINK("#" &amp; Q623,EUConst_MsgDescription),"")</f>
        <v/>
      </c>
      <c r="G623" s="961"/>
      <c r="H623" s="961"/>
      <c r="I623" s="961"/>
      <c r="J623" s="961"/>
      <c r="K623" s="961"/>
      <c r="L623" s="961"/>
      <c r="M623" s="961"/>
      <c r="N623" s="962"/>
      <c r="O623" s="19"/>
      <c r="P623" s="22" t="s">
        <v>172</v>
      </c>
      <c r="Q623" s="371" t="str">
        <f>"#"&amp;ADDRESS(ROW($C$11),COLUMN($C$11))</f>
        <v>#$C$11</v>
      </c>
      <c r="R623" s="245"/>
      <c r="S623" s="245"/>
      <c r="T623" s="245"/>
      <c r="U623" s="245"/>
      <c r="V623" s="245"/>
      <c r="W623" s="360"/>
    </row>
    <row r="624" spans="1:23" ht="5.0999999999999996" customHeight="1" x14ac:dyDescent="0.2">
      <c r="C624" s="318"/>
      <c r="D624" s="322"/>
      <c r="E624" s="325"/>
      <c r="F624" s="988"/>
      <c r="G624" s="988"/>
      <c r="H624" s="988"/>
      <c r="I624" s="988"/>
      <c r="J624" s="988"/>
      <c r="K624" s="988"/>
      <c r="L624" s="988"/>
      <c r="M624" s="988"/>
      <c r="N624" s="989"/>
      <c r="O624" s="19"/>
      <c r="P624" s="245"/>
      <c r="Q624" s="245"/>
      <c r="R624" s="245"/>
      <c r="S624" s="245"/>
      <c r="T624" s="245"/>
      <c r="U624" s="245"/>
      <c r="V624" s="245"/>
      <c r="W624" s="360"/>
    </row>
    <row r="625" spans="1:25" s="249" customFormat="1" ht="50.1" customHeight="1" x14ac:dyDescent="0.2">
      <c r="A625" s="254"/>
      <c r="B625" s="12"/>
      <c r="C625" s="318"/>
      <c r="D625" s="331"/>
      <c r="E625" s="332"/>
      <c r="F625" s="946"/>
      <c r="G625" s="947"/>
      <c r="H625" s="947"/>
      <c r="I625" s="947"/>
      <c r="J625" s="947"/>
      <c r="K625" s="947"/>
      <c r="L625" s="947"/>
      <c r="M625" s="947"/>
      <c r="N625" s="948"/>
      <c r="O625" s="19"/>
      <c r="P625" s="269"/>
      <c r="Q625" s="245"/>
      <c r="R625" s="254"/>
      <c r="S625" s="245"/>
      <c r="T625" s="245"/>
      <c r="U625" s="254"/>
      <c r="V625" s="254"/>
      <c r="W625" s="366" t="b">
        <f>W614</f>
        <v>0</v>
      </c>
    </row>
    <row r="626" spans="1:25" ht="5.0999999999999996" customHeight="1" x14ac:dyDescent="0.2">
      <c r="C626" s="318"/>
      <c r="D626" s="322"/>
      <c r="E626" s="319"/>
      <c r="F626" s="319"/>
      <c r="G626" s="319"/>
      <c r="H626" s="319"/>
      <c r="I626" s="319"/>
      <c r="J626" s="319"/>
      <c r="K626" s="319"/>
      <c r="L626" s="319"/>
      <c r="M626" s="319"/>
      <c r="N626" s="320"/>
      <c r="O626" s="19"/>
      <c r="P626" s="245"/>
      <c r="Q626" s="245"/>
      <c r="R626" s="245"/>
      <c r="S626" s="245"/>
      <c r="T626" s="245"/>
      <c r="U626" s="245"/>
      <c r="V626" s="245"/>
      <c r="W626" s="360"/>
    </row>
    <row r="627" spans="1:25" ht="12.75" customHeight="1" thickBot="1" x14ac:dyDescent="0.25">
      <c r="C627" s="318"/>
      <c r="D627" s="322"/>
      <c r="E627" s="324"/>
      <c r="F627" s="990" t="str">
        <f>Translations!$B$210</f>
        <v>Atsauce uz ārējām datnēm (attiecīgā gadījumā)</v>
      </c>
      <c r="G627" s="990"/>
      <c r="H627" s="990"/>
      <c r="I627" s="990"/>
      <c r="J627" s="990"/>
      <c r="K627" s="900"/>
      <c r="L627" s="900"/>
      <c r="M627" s="900"/>
      <c r="N627" s="900"/>
      <c r="O627" s="19"/>
      <c r="P627" s="245"/>
      <c r="Q627" s="245"/>
      <c r="R627" s="245"/>
      <c r="S627" s="245"/>
      <c r="T627" s="245"/>
      <c r="U627" s="245"/>
      <c r="V627" s="245"/>
      <c r="W627" s="367" t="b">
        <f>W625</f>
        <v>0</v>
      </c>
    </row>
    <row r="628" spans="1:25" s="20" customFormat="1" ht="12.75" x14ac:dyDescent="0.2">
      <c r="A628" s="18"/>
      <c r="B628" s="36"/>
      <c r="C628" s="337"/>
      <c r="D628" s="338"/>
      <c r="E628" s="338"/>
      <c r="F628" s="338"/>
      <c r="G628" s="338"/>
      <c r="H628" s="338"/>
      <c r="I628" s="338"/>
      <c r="J628" s="338"/>
      <c r="K628" s="338"/>
      <c r="L628" s="338"/>
      <c r="M628" s="338"/>
      <c r="N628" s="339"/>
      <c r="O628" s="19"/>
      <c r="P628" s="245"/>
      <c r="Q628" s="245"/>
      <c r="R628" s="245"/>
      <c r="S628" s="23"/>
      <c r="T628" s="22"/>
      <c r="U628" s="22"/>
      <c r="V628" s="22"/>
      <c r="W628" s="238"/>
    </row>
    <row r="629" spans="1:25" s="20" customFormat="1" ht="15" thickBot="1" x14ac:dyDescent="0.25">
      <c r="A629" s="18"/>
      <c r="B629" s="36"/>
      <c r="C629" s="36"/>
      <c r="D629" s="36"/>
      <c r="E629" s="36"/>
      <c r="F629" s="36"/>
      <c r="G629" s="36"/>
      <c r="H629" s="36"/>
      <c r="I629" s="36"/>
      <c r="J629" s="36"/>
      <c r="K629" s="36"/>
      <c r="L629" s="36"/>
      <c r="M629" s="36"/>
      <c r="N629" s="36"/>
      <c r="O629" s="19"/>
      <c r="P629" s="245"/>
      <c r="Q629" s="245"/>
      <c r="R629" s="23"/>
      <c r="S629" s="23"/>
      <c r="T629" s="22"/>
      <c r="U629" s="22"/>
      <c r="V629" s="22"/>
      <c r="W629" s="238"/>
      <c r="X629" s="244"/>
      <c r="Y629" s="244"/>
    </row>
    <row r="630" spans="1:25" s="20" customFormat="1" ht="12.75" customHeight="1" thickBot="1" x14ac:dyDescent="0.3">
      <c r="A630" s="18"/>
      <c r="B630" s="36"/>
      <c r="C630" s="281"/>
      <c r="D630" s="281"/>
      <c r="E630" s="281"/>
      <c r="F630" s="281"/>
      <c r="G630" s="281"/>
      <c r="H630" s="281"/>
      <c r="I630" s="281"/>
      <c r="J630" s="281"/>
      <c r="K630" s="281"/>
      <c r="L630" s="281"/>
      <c r="M630" s="281"/>
      <c r="N630" s="281"/>
      <c r="O630" s="19"/>
      <c r="P630" s="22"/>
      <c r="Q630" s="22"/>
      <c r="R630" s="23"/>
      <c r="S630" s="23"/>
      <c r="T630" s="22"/>
      <c r="U630" s="22"/>
      <c r="V630" s="22"/>
      <c r="W630" s="238"/>
      <c r="X630" s="244"/>
      <c r="Y630" s="244"/>
    </row>
    <row r="631" spans="1:25" s="20" customFormat="1" ht="15" customHeight="1" thickBot="1" x14ac:dyDescent="0.3">
      <c r="A631" s="18"/>
      <c r="B631" s="163"/>
      <c r="C631" s="374">
        <v>5</v>
      </c>
      <c r="D631" s="1075" t="str">
        <f>Translations!$B$386</f>
        <v>Alternatīvās apakšiekārta:</v>
      </c>
      <c r="E631" s="1076"/>
      <c r="F631" s="1076"/>
      <c r="G631" s="1076"/>
      <c r="H631" s="1077"/>
      <c r="I631" s="1078" t="str">
        <f>INDEX(EUconst_FallBackListNames,$C631)</f>
        <v>Kurināmā līmeņatzīmes apakšiekārta (OEP | bez OIM)</v>
      </c>
      <c r="J631" s="1079"/>
      <c r="K631" s="1079"/>
      <c r="L631" s="1080"/>
      <c r="M631" s="1081" t="str">
        <f>IF(ISBLANK(INDEX(CNTR_FallBackSubInstRelevant,C631)),"",IF(INDEX(CNTR_FallBackSubInstRelevant,C631),EUConst_Relevant,EUConst_NotRelevant))</f>
        <v/>
      </c>
      <c r="N631" s="1082"/>
      <c r="O631" s="19"/>
      <c r="P631" s="373">
        <f>C631</f>
        <v>5</v>
      </c>
      <c r="Q631" s="245"/>
      <c r="R631" s="245"/>
      <c r="S631" s="245"/>
      <c r="T631" s="245"/>
      <c r="U631" s="23"/>
      <c r="V631" s="311" t="s">
        <v>318</v>
      </c>
      <c r="W631" s="356" t="b">
        <f>AND(CNTR_ExistSubInstEntries,M631=EUConst_NotRelevant)</f>
        <v>0</v>
      </c>
    </row>
    <row r="632" spans="1:25" s="20" customFormat="1" ht="12.75" customHeight="1" thickBot="1" x14ac:dyDescent="0.25">
      <c r="A632" s="18"/>
      <c r="B632" s="36"/>
      <c r="C632" s="278"/>
      <c r="D632" s="279"/>
      <c r="E632" s="279"/>
      <c r="F632" s="279"/>
      <c r="G632" s="279"/>
      <c r="H632" s="280"/>
      <c r="I632" s="1083" t="str">
        <f>IF(M631=EUConst_NotRelevant,HYPERLINK(Q632,EUconst_MsgGoToNextSubInst),IF(M631=EUConst_Relevant,HYPERLINK("",EUconst_MsgEnterThisSection),""))</f>
        <v/>
      </c>
      <c r="J632" s="1084"/>
      <c r="K632" s="1084"/>
      <c r="L632" s="1084"/>
      <c r="M632" s="1085"/>
      <c r="N632" s="1086"/>
      <c r="O632" s="19"/>
      <c r="P632" s="22" t="s">
        <v>172</v>
      </c>
      <c r="Q632" s="371" t="str">
        <f>"#JUMP_G"&amp;P631+1</f>
        <v>#JUMP_G6</v>
      </c>
      <c r="R632" s="22"/>
      <c r="S632" s="22"/>
      <c r="T632" s="22"/>
      <c r="U632" s="23"/>
      <c r="V632" s="23"/>
      <c r="W632" s="238"/>
      <c r="X632" s="244"/>
      <c r="Y632" s="244"/>
    </row>
    <row r="633" spans="1:25" ht="5.0999999999999996" customHeight="1" x14ac:dyDescent="0.2">
      <c r="C633" s="282"/>
      <c r="D633" s="283"/>
      <c r="E633" s="283"/>
      <c r="F633" s="283"/>
      <c r="G633" s="283"/>
      <c r="H633" s="283"/>
      <c r="I633" s="283"/>
      <c r="J633" s="283"/>
      <c r="K633" s="283"/>
      <c r="L633" s="283"/>
      <c r="M633" s="283"/>
      <c r="N633" s="284"/>
      <c r="O633" s="19"/>
      <c r="U633" s="23"/>
      <c r="V633" s="23"/>
      <c r="W633" s="238"/>
    </row>
    <row r="634" spans="1:25" ht="15" customHeight="1" x14ac:dyDescent="0.2">
      <c r="C634" s="224"/>
      <c r="E634" s="963" t="str">
        <f>CONCATENATE(EUconst_MsgSeeFirst," (G.I.1)")</f>
        <v>Sīki norādījumi par datu ievadi šajā rīkā ir pieejami rīka pirmajā modulī.  (G.I.1)</v>
      </c>
      <c r="F634" s="963"/>
      <c r="G634" s="963"/>
      <c r="H634" s="963"/>
      <c r="I634" s="963"/>
      <c r="J634" s="963"/>
      <c r="K634" s="963"/>
      <c r="L634" s="963"/>
      <c r="M634" s="963"/>
      <c r="N634" s="225"/>
      <c r="O634" s="19"/>
      <c r="U634" s="23"/>
      <c r="V634" s="23"/>
      <c r="W634" s="238"/>
    </row>
    <row r="635" spans="1:25" ht="5.0999999999999996" customHeight="1" x14ac:dyDescent="0.2">
      <c r="C635" s="224"/>
      <c r="N635" s="225"/>
      <c r="O635" s="19"/>
      <c r="U635" s="23"/>
      <c r="V635" s="23"/>
      <c r="W635" s="238"/>
    </row>
    <row r="636" spans="1:25" ht="12.75" customHeight="1" x14ac:dyDescent="0.2">
      <c r="B636" s="244"/>
      <c r="C636" s="224"/>
      <c r="D636" s="16" t="s">
        <v>26</v>
      </c>
      <c r="E636" s="801" t="str">
        <f>Translations!$B$297</f>
        <v>Apakšiekārtas sistēmas robežas</v>
      </c>
      <c r="F636" s="801"/>
      <c r="G636" s="801"/>
      <c r="H636" s="801"/>
      <c r="I636" s="801"/>
      <c r="J636" s="801"/>
      <c r="K636" s="801"/>
      <c r="L636" s="801"/>
      <c r="M636" s="801"/>
      <c r="N636" s="1016"/>
      <c r="O636" s="19"/>
      <c r="P636" s="245"/>
      <c r="Q636" s="245"/>
      <c r="R636" s="245"/>
      <c r="S636" s="245"/>
      <c r="T636" s="245"/>
      <c r="U636" s="23"/>
      <c r="V636" s="23"/>
      <c r="W636" s="238"/>
    </row>
    <row r="637" spans="1:25" ht="5.0999999999999996" customHeight="1" x14ac:dyDescent="0.2">
      <c r="B637" s="244"/>
      <c r="C637" s="224"/>
      <c r="N637" s="225"/>
      <c r="O637" s="19"/>
      <c r="P637" s="245"/>
      <c r="Q637" s="245"/>
      <c r="R637" s="245"/>
      <c r="S637" s="245"/>
      <c r="T637" s="245"/>
      <c r="U637" s="23"/>
      <c r="V637" s="23"/>
      <c r="W637" s="238"/>
    </row>
    <row r="638" spans="1:25" ht="12.75" customHeight="1" x14ac:dyDescent="0.2">
      <c r="B638" s="244"/>
      <c r="C638" s="224"/>
      <c r="D638" s="25" t="s">
        <v>32</v>
      </c>
      <c r="E638" s="917" t="str">
        <f>Translations!$B$249</f>
        <v>Informācija par izmantoto metodiku</v>
      </c>
      <c r="F638" s="917"/>
      <c r="G638" s="917"/>
      <c r="H638" s="917"/>
      <c r="I638" s="917"/>
      <c r="J638" s="917"/>
      <c r="K638" s="917"/>
      <c r="L638" s="917"/>
      <c r="M638" s="917"/>
      <c r="N638" s="1023"/>
      <c r="O638" s="19"/>
      <c r="P638" s="245"/>
      <c r="Q638" s="245"/>
      <c r="R638" s="245"/>
      <c r="S638" s="245"/>
      <c r="T638" s="245"/>
      <c r="U638" s="23"/>
      <c r="V638" s="23"/>
      <c r="W638" s="238"/>
    </row>
    <row r="639" spans="1:25" ht="12.75" customHeight="1" x14ac:dyDescent="0.2">
      <c r="B639" s="244"/>
      <c r="C639" s="224"/>
      <c r="D639" s="25"/>
      <c r="E639" s="768" t="str">
        <f>Translations!$B$298</f>
        <v>Kā prasīts FAR VI pielikuma 2. punkta b) apakšpunktā, aprakstiet šīs apakšiekārtas sistēmas robežas, aptverot šādus aspektus:</v>
      </c>
      <c r="F639" s="768"/>
      <c r="G639" s="768"/>
      <c r="H639" s="768"/>
      <c r="I639" s="768"/>
      <c r="J639" s="768"/>
      <c r="K639" s="768"/>
      <c r="L639" s="768"/>
      <c r="M639" s="768"/>
      <c r="N639" s="1047"/>
      <c r="O639" s="19"/>
      <c r="P639" s="245"/>
      <c r="Q639" s="245"/>
      <c r="R639" s="245"/>
      <c r="S639" s="245"/>
      <c r="T639" s="245"/>
      <c r="U639" s="23"/>
      <c r="V639" s="23"/>
      <c r="W639" s="238"/>
    </row>
    <row r="640" spans="1:25" ht="12.75" customHeight="1" x14ac:dyDescent="0.2">
      <c r="B640" s="244"/>
      <c r="C640" s="224"/>
      <c r="D640" s="25"/>
      <c r="E640" s="37" t="s">
        <v>139</v>
      </c>
      <c r="F640" s="913" t="str">
        <f>Translations!$B$299</f>
        <v xml:space="preserve">kādi tehniskie bloki tajās ietilpst; </v>
      </c>
      <c r="G640" s="916"/>
      <c r="H640" s="916"/>
      <c r="I640" s="916"/>
      <c r="J640" s="916"/>
      <c r="K640" s="916"/>
      <c r="L640" s="916"/>
      <c r="M640" s="916"/>
      <c r="N640" s="1001"/>
      <c r="O640" s="19"/>
      <c r="P640" s="245"/>
      <c r="Q640" s="245"/>
      <c r="R640" s="245"/>
      <c r="S640" s="245"/>
      <c r="T640" s="245"/>
      <c r="U640" s="23"/>
      <c r="V640" s="23"/>
      <c r="W640" s="238"/>
    </row>
    <row r="641" spans="2:23" ht="12.75" customHeight="1" x14ac:dyDescent="0.2">
      <c r="B641" s="244"/>
      <c r="C641" s="224"/>
      <c r="D641" s="25"/>
      <c r="E641" s="37" t="s">
        <v>139</v>
      </c>
      <c r="F641" s="913" t="str">
        <f>Translations!$B$300</f>
        <v xml:space="preserve">kādi procesi tajās tiek veikti; </v>
      </c>
      <c r="G641" s="916"/>
      <c r="H641" s="916"/>
      <c r="I641" s="916"/>
      <c r="J641" s="916"/>
      <c r="K641" s="916"/>
      <c r="L641" s="916"/>
      <c r="M641" s="916"/>
      <c r="N641" s="1001"/>
      <c r="O641" s="19"/>
      <c r="P641" s="245"/>
      <c r="Q641" s="245"/>
      <c r="R641" s="245"/>
      <c r="S641" s="245"/>
      <c r="T641" s="245"/>
      <c r="U641" s="23"/>
      <c r="V641" s="23"/>
      <c r="W641" s="238"/>
    </row>
    <row r="642" spans="2:23" ht="12.75" customHeight="1" x14ac:dyDescent="0.2">
      <c r="B642" s="244"/>
      <c r="C642" s="224"/>
      <c r="D642" s="25"/>
      <c r="E642" s="37" t="s">
        <v>139</v>
      </c>
      <c r="F642" s="913" t="str">
        <f>Translations!$B$301</f>
        <v>kādi ielaides materiāli un kurināmie ir attiecināti uz kuru apakšiekārtu un</v>
      </c>
      <c r="G642" s="916"/>
      <c r="H642" s="916"/>
      <c r="I642" s="916"/>
      <c r="J642" s="916"/>
      <c r="K642" s="916"/>
      <c r="L642" s="916"/>
      <c r="M642" s="916"/>
      <c r="N642" s="1001"/>
      <c r="O642" s="19"/>
      <c r="P642" s="245"/>
      <c r="Q642" s="245"/>
      <c r="R642" s="245"/>
      <c r="S642" s="245"/>
      <c r="T642" s="245"/>
      <c r="U642" s="23"/>
      <c r="V642" s="23"/>
      <c r="W642" s="238"/>
    </row>
    <row r="643" spans="2:23" ht="12.75" customHeight="1" x14ac:dyDescent="0.2">
      <c r="B643" s="244"/>
      <c r="C643" s="224"/>
      <c r="D643" s="25"/>
      <c r="E643" s="37" t="s">
        <v>139</v>
      </c>
      <c r="F643" s="913" t="str">
        <f>Translations!$B$302</f>
        <v>kādi produkti un izlaide ir attiecināti uz kuru apakšiekārtu.</v>
      </c>
      <c r="G643" s="916"/>
      <c r="H643" s="916"/>
      <c r="I643" s="916"/>
      <c r="J643" s="916"/>
      <c r="K643" s="916"/>
      <c r="L643" s="916"/>
      <c r="M643" s="916"/>
      <c r="N643" s="1001"/>
      <c r="O643" s="19"/>
      <c r="P643" s="245"/>
      <c r="Q643" s="245"/>
      <c r="R643" s="245"/>
      <c r="S643" s="245"/>
      <c r="T643" s="245"/>
      <c r="U643" s="245"/>
      <c r="V643" s="245"/>
      <c r="W643" s="262"/>
    </row>
    <row r="644" spans="2:23" ht="12.75" customHeight="1" x14ac:dyDescent="0.2">
      <c r="B644" s="244"/>
      <c r="C644" s="224"/>
      <c r="D644" s="25"/>
      <c r="E644" s="840" t="str">
        <f>Translations!$B$304</f>
        <v>Ja šī informācija jau pietiekami detalizēti sniegta C lapas II sadaļā, vienkārši sniedziet atsauci uz šo sadaļu un pārejiet pie nākamajiem punktiem.</v>
      </c>
      <c r="F644" s="840"/>
      <c r="G644" s="840"/>
      <c r="H644" s="840"/>
      <c r="I644" s="840"/>
      <c r="J644" s="840"/>
      <c r="K644" s="840"/>
      <c r="L644" s="840"/>
      <c r="M644" s="840"/>
      <c r="N644" s="1044"/>
      <c r="O644" s="19"/>
      <c r="P644" s="245"/>
      <c r="Q644" s="245"/>
      <c r="R644" s="245"/>
      <c r="S644" s="245"/>
      <c r="T644" s="245"/>
      <c r="U644" s="245"/>
      <c r="V644" s="245"/>
      <c r="W644" s="262"/>
    </row>
    <row r="645" spans="2:23" ht="50.1" customHeight="1" x14ac:dyDescent="0.2">
      <c r="B645" s="244"/>
      <c r="C645" s="224"/>
      <c r="D645" s="25"/>
      <c r="E645" s="1027"/>
      <c r="F645" s="1028"/>
      <c r="G645" s="1028"/>
      <c r="H645" s="1028"/>
      <c r="I645" s="1028"/>
      <c r="J645" s="1028"/>
      <c r="K645" s="1028"/>
      <c r="L645" s="1028"/>
      <c r="M645" s="1028"/>
      <c r="N645" s="1029"/>
      <c r="O645" s="19"/>
      <c r="P645" s="245"/>
      <c r="Q645" s="245"/>
      <c r="R645" s="245"/>
      <c r="S645" s="245"/>
      <c r="T645" s="245"/>
      <c r="U645" s="245"/>
      <c r="V645" s="245"/>
      <c r="W645" s="262"/>
    </row>
    <row r="646" spans="2:23" ht="5.0999999999999996" customHeight="1" x14ac:dyDescent="0.2">
      <c r="B646" s="244"/>
      <c r="C646" s="224"/>
      <c r="D646" s="25"/>
      <c r="N646" s="225"/>
      <c r="O646" s="19"/>
      <c r="P646" s="245"/>
      <c r="Q646" s="245"/>
      <c r="R646" s="245"/>
      <c r="S646" s="245"/>
      <c r="T646" s="245"/>
      <c r="U646" s="245"/>
      <c r="V646" s="245"/>
      <c r="W646" s="262"/>
    </row>
    <row r="647" spans="2:23" ht="12.75" customHeight="1" x14ac:dyDescent="0.2">
      <c r="B647" s="244"/>
      <c r="C647" s="224"/>
      <c r="D647" s="25" t="s">
        <v>33</v>
      </c>
      <c r="E647" s="1030" t="str">
        <f>Translations!$B$210</f>
        <v>Atsauce uz ārējām datnēm (attiecīgā gadījumā)</v>
      </c>
      <c r="F647" s="1030"/>
      <c r="G647" s="1030"/>
      <c r="H647" s="1030"/>
      <c r="I647" s="1030"/>
      <c r="J647" s="1031"/>
      <c r="K647" s="900"/>
      <c r="L647" s="900"/>
      <c r="M647" s="900"/>
      <c r="N647" s="900"/>
      <c r="O647" s="19"/>
      <c r="P647" s="245"/>
      <c r="Q647" s="245"/>
      <c r="R647" s="245"/>
      <c r="S647" s="245"/>
      <c r="T647" s="245"/>
      <c r="U647" s="245"/>
      <c r="V647" s="245"/>
      <c r="W647" s="262"/>
    </row>
    <row r="648" spans="2:23" ht="5.0999999999999996" customHeight="1" x14ac:dyDescent="0.2">
      <c r="B648" s="244"/>
      <c r="C648" s="224"/>
      <c r="D648" s="25"/>
      <c r="N648" s="225"/>
      <c r="O648" s="19"/>
      <c r="P648" s="245"/>
      <c r="Q648" s="245"/>
      <c r="R648" s="245"/>
      <c r="S648" s="245"/>
      <c r="T648" s="245"/>
      <c r="U648" s="245"/>
      <c r="V648" s="245"/>
      <c r="W648" s="262"/>
    </row>
    <row r="649" spans="2:23" ht="12.75" customHeight="1" x14ac:dyDescent="0.2">
      <c r="B649" s="244"/>
      <c r="C649" s="224"/>
      <c r="D649" s="25" t="s">
        <v>34</v>
      </c>
      <c r="E649" s="1030" t="str">
        <f>Translations!$B$305</f>
        <v>Atsauce uz atsevišķu detalizētu plūsmas diagrammu (attiecīgā gadījumā)</v>
      </c>
      <c r="F649" s="1030"/>
      <c r="G649" s="1030"/>
      <c r="H649" s="1030"/>
      <c r="I649" s="1030"/>
      <c r="J649" s="1031"/>
      <c r="K649" s="900"/>
      <c r="L649" s="900"/>
      <c r="M649" s="900"/>
      <c r="N649" s="900"/>
      <c r="O649" s="19"/>
      <c r="P649" s="245"/>
      <c r="Q649" s="245"/>
      <c r="R649" s="245"/>
      <c r="S649" s="245"/>
      <c r="T649" s="245"/>
      <c r="U649" s="245"/>
      <c r="V649" s="245"/>
      <c r="W649" s="262"/>
    </row>
    <row r="650" spans="2:23" ht="12.75" customHeight="1" x14ac:dyDescent="0.2">
      <c r="B650" s="244"/>
      <c r="C650" s="224"/>
      <c r="D650" s="25"/>
      <c r="E650" s="768" t="str">
        <f>Translations!$B$387</f>
        <v>Ja apakšiekārta ir sarežģītāka, sniedziet detalizētu plūsmas diagrammu, ja tāda jau nav iekļauta i. apakšpunktā.</v>
      </c>
      <c r="F650" s="768"/>
      <c r="G650" s="768"/>
      <c r="H650" s="768"/>
      <c r="I650" s="768"/>
      <c r="J650" s="768"/>
      <c r="K650" s="768"/>
      <c r="L650" s="768"/>
      <c r="M650" s="768"/>
      <c r="N650" s="1047"/>
      <c r="O650" s="19"/>
      <c r="P650" s="245"/>
      <c r="Q650" s="245"/>
      <c r="R650" s="245"/>
      <c r="S650" s="245"/>
      <c r="T650" s="245"/>
      <c r="U650" s="245"/>
      <c r="V650" s="245"/>
      <c r="W650" s="262"/>
    </row>
    <row r="651" spans="2:23" ht="5.0999999999999996" customHeight="1" x14ac:dyDescent="0.2">
      <c r="B651" s="244"/>
      <c r="C651" s="224"/>
      <c r="D651" s="25"/>
      <c r="N651" s="225"/>
      <c r="O651" s="19"/>
      <c r="P651" s="245"/>
      <c r="Q651" s="245"/>
      <c r="R651" s="245"/>
      <c r="S651" s="245"/>
      <c r="T651" s="245"/>
      <c r="U651" s="245"/>
      <c r="V651" s="245"/>
      <c r="W651" s="262"/>
    </row>
    <row r="652" spans="2:23" ht="5.0999999999999996" customHeight="1" x14ac:dyDescent="0.2">
      <c r="B652" s="244"/>
      <c r="C652" s="232"/>
      <c r="D652" s="235"/>
      <c r="E652" s="233"/>
      <c r="F652" s="233"/>
      <c r="G652" s="233"/>
      <c r="H652" s="233"/>
      <c r="I652" s="233"/>
      <c r="J652" s="233"/>
      <c r="K652" s="233"/>
      <c r="L652" s="233"/>
      <c r="M652" s="233"/>
      <c r="N652" s="234"/>
      <c r="O652" s="19"/>
      <c r="P652" s="245"/>
      <c r="Q652" s="245"/>
      <c r="R652" s="245"/>
      <c r="S652" s="245"/>
      <c r="T652" s="245"/>
      <c r="U652" s="245"/>
      <c r="V652" s="245"/>
      <c r="W652" s="262"/>
    </row>
    <row r="653" spans="2:23" ht="12.75" customHeight="1" x14ac:dyDescent="0.2">
      <c r="B653" s="244"/>
      <c r="C653" s="224"/>
      <c r="D653" s="16" t="s">
        <v>27</v>
      </c>
      <c r="E653" s="801" t="str">
        <f>Translations!$B$388</f>
        <v>Ikgadējo darbības līmeņu noteikšanas metode</v>
      </c>
      <c r="F653" s="801"/>
      <c r="G653" s="801"/>
      <c r="H653" s="801"/>
      <c r="I653" s="801"/>
      <c r="J653" s="801"/>
      <c r="K653" s="801"/>
      <c r="L653" s="801"/>
      <c r="M653" s="801"/>
      <c r="N653" s="1016"/>
      <c r="O653" s="19"/>
      <c r="P653" s="245"/>
      <c r="Q653" s="245"/>
      <c r="R653" s="245"/>
      <c r="S653" s="254"/>
      <c r="T653" s="254"/>
      <c r="U653" s="245"/>
      <c r="V653" s="245"/>
      <c r="W653" s="262"/>
    </row>
    <row r="654" spans="2:23" ht="12.75" customHeight="1" x14ac:dyDescent="0.2">
      <c r="B654" s="244"/>
      <c r="C654" s="224"/>
      <c r="E654" s="840" t="str">
        <f>Translations!$B$389</f>
        <v>Tieši VĪP datu vākšanas vajadzībām šai sadaļai vajadzētu aptvert visus datus, kas iekļauti bāzlīnijas datu vākšanas veidnes G lapas a) punktā.</v>
      </c>
      <c r="F654" s="919"/>
      <c r="G654" s="919"/>
      <c r="H654" s="919"/>
      <c r="I654" s="919"/>
      <c r="J654" s="919"/>
      <c r="K654" s="919"/>
      <c r="L654" s="919"/>
      <c r="M654" s="919"/>
      <c r="N654" s="1053"/>
      <c r="O654" s="19"/>
      <c r="P654" s="245"/>
      <c r="Q654" s="245"/>
      <c r="R654" s="245"/>
      <c r="S654" s="245"/>
      <c r="T654" s="245"/>
      <c r="U654" s="245"/>
      <c r="V654" s="245"/>
      <c r="W654" s="262"/>
    </row>
    <row r="655" spans="2:23" ht="5.0999999999999996" customHeight="1" x14ac:dyDescent="0.2">
      <c r="B655" s="244"/>
      <c r="C655" s="224"/>
      <c r="D655" s="25"/>
      <c r="E655" s="25"/>
      <c r="F655" s="25"/>
      <c r="G655" s="25"/>
      <c r="H655" s="25"/>
      <c r="I655" s="25"/>
      <c r="J655" s="25"/>
      <c r="K655" s="25"/>
      <c r="L655" s="25"/>
      <c r="M655" s="25"/>
      <c r="N655" s="530"/>
      <c r="O655" s="19"/>
      <c r="P655" s="22"/>
      <c r="Q655" s="245"/>
      <c r="R655" s="245"/>
      <c r="S655" s="245"/>
      <c r="T655" s="245"/>
      <c r="U655" s="245"/>
      <c r="V655" s="245"/>
      <c r="W655" s="262"/>
    </row>
    <row r="656" spans="2:23" ht="12.75" customHeight="1" x14ac:dyDescent="0.2">
      <c r="B656" s="244"/>
      <c r="C656" s="224"/>
      <c r="D656" s="25" t="s">
        <v>33</v>
      </c>
      <c r="E656" s="917" t="str">
        <f>Translations!$B$249</f>
        <v>Informācija par izmantoto metodiku</v>
      </c>
      <c r="F656" s="917"/>
      <c r="G656" s="917"/>
      <c r="H656" s="917"/>
      <c r="I656" s="917"/>
      <c r="J656" s="917"/>
      <c r="K656" s="917"/>
      <c r="L656" s="917"/>
      <c r="M656" s="917"/>
      <c r="N656" s="1023"/>
      <c r="O656" s="19"/>
      <c r="P656" s="245"/>
      <c r="Q656" s="245"/>
      <c r="R656" s="245"/>
      <c r="S656" s="245"/>
      <c r="T656" s="245"/>
      <c r="U656" s="245"/>
      <c r="V656" s="245"/>
      <c r="W656" s="262"/>
    </row>
    <row r="657" spans="1:23" ht="12.75" customHeight="1" x14ac:dyDescent="0.2">
      <c r="B657" s="244"/>
      <c r="C657" s="224"/>
      <c r="D657" s="25"/>
      <c r="E657" s="768" t="str">
        <f>Translations!$B$250</f>
        <v>Šeit izvēlieties</v>
      </c>
      <c r="F657" s="769"/>
      <c r="G657" s="769"/>
      <c r="H657" s="769"/>
      <c r="I657" s="769"/>
      <c r="J657" s="769"/>
      <c r="K657" s="769"/>
      <c r="L657" s="769"/>
      <c r="M657" s="769"/>
      <c r="N657" s="1042"/>
      <c r="O657" s="19"/>
      <c r="P657" s="245"/>
      <c r="Q657" s="245"/>
      <c r="R657" s="245"/>
      <c r="S657" s="245"/>
      <c r="T657" s="245"/>
      <c r="U657" s="245"/>
      <c r="V657" s="245"/>
      <c r="W657" s="262"/>
    </row>
    <row r="658" spans="1:23" ht="25.5" customHeight="1" x14ac:dyDescent="0.2">
      <c r="B658" s="244"/>
      <c r="C658" s="224"/>
      <c r="D658" s="25"/>
      <c r="E658" s="37" t="s">
        <v>139</v>
      </c>
      <c r="F658" s="913" t="str">
        <f>Translations!$B$839</f>
        <v>datu avotu, ko izmanto kurināmā ielaides un materiālu ielaides (eksotermiskais siltums) kvantificēšanai saskaņā ar BIR VII pielikuma 4.4. iedaļu un siltuma ražošanai pievadītās elektroenerģijas daudzumu saskaņā ar BIR VII pielikuma 4.5. iedaļu;</v>
      </c>
      <c r="G658" s="913"/>
      <c r="H658" s="913"/>
      <c r="I658" s="913"/>
      <c r="J658" s="913"/>
      <c r="K658" s="913"/>
      <c r="L658" s="913"/>
      <c r="M658" s="913"/>
      <c r="N658" s="1054"/>
      <c r="O658" s="19"/>
      <c r="P658" s="245"/>
      <c r="Q658" s="245"/>
      <c r="R658" s="245"/>
      <c r="S658" s="245"/>
      <c r="T658" s="245"/>
      <c r="U658" s="245"/>
      <c r="V658" s="245"/>
      <c r="W658" s="262"/>
    </row>
    <row r="659" spans="1:23" ht="12.75" customHeight="1" x14ac:dyDescent="0.2">
      <c r="B659" s="244"/>
      <c r="C659" s="224"/>
      <c r="D659" s="25"/>
      <c r="E659" s="37" t="s">
        <v>139</v>
      </c>
      <c r="F659" s="913" t="str">
        <f>Translations!$B$252</f>
        <v>enerģētiskā satura noteikšanas metodi saskaņā ar FAR VII pielikuma 4.6. iedaļu.</v>
      </c>
      <c r="G659" s="913"/>
      <c r="H659" s="913"/>
      <c r="I659" s="913"/>
      <c r="J659" s="913"/>
      <c r="K659" s="913"/>
      <c r="L659" s="913"/>
      <c r="M659" s="913"/>
      <c r="N659" s="1054"/>
      <c r="O659" s="19"/>
      <c r="P659" s="245"/>
      <c r="Q659" s="245"/>
      <c r="R659" s="245"/>
      <c r="S659" s="245"/>
      <c r="T659" s="245"/>
      <c r="U659" s="245"/>
      <c r="V659" s="245"/>
      <c r="W659" s="262"/>
    </row>
    <row r="660" spans="1:23" ht="25.5" customHeight="1" x14ac:dyDescent="0.2">
      <c r="B660" s="244"/>
      <c r="C660" s="224"/>
      <c r="D660" s="25"/>
      <c r="E660" s="37"/>
      <c r="F660" s="913" t="str">
        <f>Translations!$B$253</f>
        <v>Tā kā var būt vairāk nekā viens datu avots, veidnē var norādīt līdz trīs avotiem. Ja izmantoti vēl citi avoti, norādiet trīs galvenos avotus un citas ziņas sniedziet metodikas aprakstā.</v>
      </c>
      <c r="G660" s="916"/>
      <c r="H660" s="916"/>
      <c r="I660" s="916"/>
      <c r="J660" s="916"/>
      <c r="K660" s="916"/>
      <c r="L660" s="916"/>
      <c r="M660" s="916"/>
      <c r="N660" s="1001"/>
      <c r="O660" s="19"/>
      <c r="P660" s="245"/>
      <c r="Q660" s="245"/>
      <c r="R660" s="245"/>
      <c r="S660" s="245"/>
      <c r="T660" s="245"/>
      <c r="U660" s="245"/>
      <c r="V660" s="245"/>
      <c r="W660" s="262"/>
    </row>
    <row r="661" spans="1:23" ht="25.5" customHeight="1" x14ac:dyDescent="0.2">
      <c r="B661" s="244"/>
      <c r="C661" s="224"/>
      <c r="I661" s="918" t="str">
        <f>Translations!$B$254</f>
        <v>Datu avots</v>
      </c>
      <c r="J661" s="918"/>
      <c r="K661" s="918" t="str">
        <f>Translations!$B$255</f>
        <v>Cits datu avots (attiecīgā gadījumā)</v>
      </c>
      <c r="L661" s="918"/>
      <c r="M661" s="918" t="str">
        <f>Translations!$B$255</f>
        <v>Cits datu avots (attiecīgā gadījumā)</v>
      </c>
      <c r="N661" s="918"/>
      <c r="O661" s="19"/>
      <c r="P661" s="245"/>
      <c r="Q661" s="245"/>
      <c r="R661" s="245"/>
      <c r="S661" s="245"/>
      <c r="T661" s="245"/>
      <c r="U661" s="245"/>
      <c r="V661" s="245"/>
      <c r="W661" s="262"/>
    </row>
    <row r="662" spans="1:23" ht="12.75" customHeight="1" x14ac:dyDescent="0.2">
      <c r="B662" s="244"/>
      <c r="C662" s="224"/>
      <c r="D662" s="25"/>
      <c r="E662" s="118" t="s">
        <v>302</v>
      </c>
      <c r="F662" s="924" t="str">
        <f>Translations!$B$833</f>
        <v>Kurināmā un materiālu ielaide</v>
      </c>
      <c r="G662" s="924"/>
      <c r="H662" s="925"/>
      <c r="I662" s="926"/>
      <c r="J662" s="927"/>
      <c r="K662" s="928"/>
      <c r="L662" s="929"/>
      <c r="M662" s="928"/>
      <c r="N662" s="945"/>
      <c r="O662" s="19"/>
      <c r="P662" s="245"/>
      <c r="Q662" s="245"/>
      <c r="R662" s="245"/>
      <c r="S662" s="245"/>
      <c r="T662" s="245"/>
      <c r="U662" s="245"/>
      <c r="V662" s="245"/>
      <c r="W662" s="262"/>
    </row>
    <row r="663" spans="1:23" ht="12.75" customHeight="1" x14ac:dyDescent="0.2">
      <c r="B663" s="244"/>
      <c r="C663" s="224"/>
      <c r="D663" s="25"/>
      <c r="E663" s="118" t="s">
        <v>303</v>
      </c>
      <c r="F663" s="924" t="str">
        <f>Translations!$B$256</f>
        <v>Enerģētiskais saturs</v>
      </c>
      <c r="G663" s="924"/>
      <c r="H663" s="925"/>
      <c r="I663" s="926"/>
      <c r="J663" s="927"/>
      <c r="K663" s="928"/>
      <c r="L663" s="929"/>
      <c r="M663" s="928"/>
      <c r="N663" s="945"/>
      <c r="O663" s="19"/>
      <c r="P663" s="245"/>
      <c r="Q663" s="245"/>
      <c r="R663" s="245"/>
      <c r="S663" s="245"/>
      <c r="T663" s="245"/>
      <c r="U663" s="245"/>
      <c r="V663" s="245"/>
      <c r="W663" s="262"/>
    </row>
    <row r="664" spans="1:23" ht="12.75" customHeight="1" x14ac:dyDescent="0.2">
      <c r="C664" s="224"/>
      <c r="D664" s="25"/>
      <c r="E664" s="118" t="s">
        <v>304</v>
      </c>
      <c r="F664" s="924" t="str">
        <f>Translations!$B$826</f>
        <v>Elektroenerģijas ielaide siltuma ražošanai</v>
      </c>
      <c r="G664" s="924"/>
      <c r="H664" s="925"/>
      <c r="I664" s="926"/>
      <c r="J664" s="927"/>
      <c r="K664" s="928"/>
      <c r="L664" s="929"/>
      <c r="M664" s="928"/>
      <c r="N664" s="945"/>
      <c r="O664" s="19"/>
      <c r="P664" s="245"/>
      <c r="Q664" s="245"/>
      <c r="R664" s="245"/>
      <c r="S664" s="245"/>
      <c r="T664" s="245"/>
      <c r="U664" s="245"/>
      <c r="V664" s="245"/>
      <c r="W664" s="245"/>
    </row>
    <row r="665" spans="1:23" ht="5.0999999999999996" customHeight="1" x14ac:dyDescent="0.2">
      <c r="B665" s="244"/>
      <c r="C665" s="224"/>
      <c r="D665" s="25"/>
      <c r="N665" s="225"/>
      <c r="O665" s="19"/>
      <c r="P665" s="245"/>
      <c r="Q665" s="245"/>
      <c r="R665" s="245"/>
      <c r="S665" s="245"/>
      <c r="T665" s="245"/>
      <c r="U665" s="245"/>
      <c r="V665" s="245"/>
      <c r="W665" s="262"/>
    </row>
    <row r="666" spans="1:23" ht="12.75" customHeight="1" x14ac:dyDescent="0.2">
      <c r="B666" s="244"/>
      <c r="C666" s="224"/>
      <c r="D666" s="25"/>
      <c r="E666" s="118" t="s">
        <v>305</v>
      </c>
      <c r="F666" s="714" t="str">
        <f>Translations!$B$257</f>
        <v>Izmantotās metodikas apraksts</v>
      </c>
      <c r="G666" s="714"/>
      <c r="H666" s="714"/>
      <c r="I666" s="714"/>
      <c r="J666" s="714"/>
      <c r="K666" s="714"/>
      <c r="L666" s="714"/>
      <c r="M666" s="714"/>
      <c r="N666" s="995"/>
      <c r="O666" s="19"/>
      <c r="P666" s="245"/>
      <c r="Q666" s="245"/>
      <c r="R666" s="245"/>
      <c r="S666" s="245"/>
      <c r="T666" s="245"/>
      <c r="U666" s="245"/>
      <c r="V666" s="245"/>
      <c r="W666" s="262"/>
    </row>
    <row r="667" spans="1:23" ht="5.0999999999999996" customHeight="1" x14ac:dyDescent="0.2">
      <c r="C667" s="224"/>
      <c r="E667" s="37"/>
      <c r="F667" s="531"/>
      <c r="G667" s="533"/>
      <c r="H667" s="533"/>
      <c r="I667" s="533"/>
      <c r="J667" s="533"/>
      <c r="K667" s="533"/>
      <c r="L667" s="533"/>
      <c r="M667" s="533"/>
      <c r="N667" s="546"/>
      <c r="O667" s="19"/>
      <c r="P667" s="245"/>
      <c r="Q667" s="245"/>
      <c r="R667" s="245"/>
      <c r="S667" s="245"/>
      <c r="T667" s="245"/>
      <c r="U667" s="245"/>
      <c r="V667" s="245"/>
      <c r="W667" s="262"/>
    </row>
    <row r="668" spans="1:23" ht="12.75" customHeight="1" x14ac:dyDescent="0.2">
      <c r="C668" s="224"/>
      <c r="D668" s="25"/>
      <c r="E668" s="118"/>
      <c r="F668" s="987" t="str">
        <f>IF(M631=EUConst_Relevant,HYPERLINK("#" &amp; Q668,EUConst_MsgDescription),"")</f>
        <v/>
      </c>
      <c r="G668" s="961"/>
      <c r="H668" s="961"/>
      <c r="I668" s="961"/>
      <c r="J668" s="961"/>
      <c r="K668" s="961"/>
      <c r="L668" s="961"/>
      <c r="M668" s="961"/>
      <c r="N668" s="962"/>
      <c r="O668" s="19"/>
      <c r="P668" s="22" t="s">
        <v>172</v>
      </c>
      <c r="Q668" s="371" t="str">
        <f>"#"&amp;ADDRESS(ROW($C$11),COLUMN($C$11))</f>
        <v>#$C$11</v>
      </c>
      <c r="R668" s="245"/>
      <c r="S668" s="245"/>
      <c r="T668" s="245"/>
      <c r="U668" s="245"/>
      <c r="V668" s="245"/>
      <c r="W668" s="262"/>
    </row>
    <row r="669" spans="1:23" ht="5.0999999999999996" customHeight="1" x14ac:dyDescent="0.2">
      <c r="C669" s="224"/>
      <c r="D669" s="25"/>
      <c r="E669" s="24"/>
      <c r="F669" s="996"/>
      <c r="G669" s="996"/>
      <c r="H669" s="996"/>
      <c r="I669" s="996"/>
      <c r="J669" s="996"/>
      <c r="K669" s="996"/>
      <c r="L669" s="996"/>
      <c r="M669" s="996"/>
      <c r="N669" s="997"/>
      <c r="O669" s="19"/>
      <c r="P669" s="245"/>
      <c r="Q669" s="245"/>
      <c r="R669" s="245"/>
      <c r="S669" s="245"/>
      <c r="T669" s="245"/>
      <c r="U669" s="245"/>
      <c r="V669" s="245"/>
      <c r="W669" s="262"/>
    </row>
    <row r="670" spans="1:23" s="249" customFormat="1" ht="50.1" customHeight="1" x14ac:dyDescent="0.2">
      <c r="A670" s="254"/>
      <c r="B670" s="12"/>
      <c r="C670" s="224"/>
      <c r="D670" s="24"/>
      <c r="E670" s="24"/>
      <c r="F670" s="946"/>
      <c r="G670" s="947"/>
      <c r="H670" s="947"/>
      <c r="I670" s="947"/>
      <c r="J670" s="947"/>
      <c r="K670" s="947"/>
      <c r="L670" s="947"/>
      <c r="M670" s="947"/>
      <c r="N670" s="948"/>
      <c r="O670" s="19"/>
      <c r="P670" s="254"/>
      <c r="Q670" s="254"/>
      <c r="R670" s="254"/>
      <c r="S670" s="245"/>
      <c r="T670" s="245"/>
      <c r="U670" s="245"/>
      <c r="V670" s="245"/>
      <c r="W670" s="262"/>
    </row>
    <row r="671" spans="1:23" ht="5.0999999999999996" customHeight="1" x14ac:dyDescent="0.2">
      <c r="C671" s="224"/>
      <c r="D671" s="25"/>
      <c r="N671" s="225"/>
      <c r="O671" s="19"/>
      <c r="P671" s="245"/>
      <c r="Q671" s="245"/>
      <c r="R671" s="245"/>
      <c r="S671" s="245"/>
      <c r="T671" s="245"/>
      <c r="U671" s="245"/>
      <c r="V671" s="245"/>
      <c r="W671" s="262"/>
    </row>
    <row r="672" spans="1:23" ht="12.75" customHeight="1" x14ac:dyDescent="0.2">
      <c r="C672" s="224"/>
      <c r="D672" s="25"/>
      <c r="E672" s="118" t="s">
        <v>306</v>
      </c>
      <c r="F672" s="949" t="str">
        <f>Translations!$B$210</f>
        <v>Atsauce uz ārējām datnēm (attiecīgā gadījumā)</v>
      </c>
      <c r="G672" s="949"/>
      <c r="H672" s="949"/>
      <c r="I672" s="949"/>
      <c r="J672" s="949"/>
      <c r="K672" s="900"/>
      <c r="L672" s="900"/>
      <c r="M672" s="900"/>
      <c r="N672" s="900"/>
      <c r="O672" s="19"/>
      <c r="P672" s="245"/>
      <c r="Q672" s="245"/>
      <c r="R672" s="245"/>
      <c r="S672" s="245"/>
      <c r="T672" s="245"/>
      <c r="U672" s="245"/>
      <c r="V672" s="245"/>
      <c r="W672" s="262" t="s">
        <v>165</v>
      </c>
    </row>
    <row r="673" spans="2:23" ht="5.0999999999999996" customHeight="1" thickBot="1" x14ac:dyDescent="0.25">
      <c r="C673" s="224"/>
      <c r="D673" s="25"/>
      <c r="N673" s="225"/>
      <c r="O673" s="19"/>
      <c r="P673" s="245"/>
      <c r="Q673" s="245"/>
      <c r="R673" s="245"/>
      <c r="S673" s="245"/>
      <c r="T673" s="245"/>
      <c r="U673" s="245"/>
      <c r="V673" s="245"/>
      <c r="W673" s="245"/>
    </row>
    <row r="674" spans="2:23" ht="12.75" customHeight="1" x14ac:dyDescent="0.2">
      <c r="C674" s="224"/>
      <c r="D674" s="25" t="s">
        <v>33</v>
      </c>
      <c r="E674" s="939" t="str">
        <f>Translations!$B$258</f>
        <v>Vai ir ievērota hierarhiskā kārtība?</v>
      </c>
      <c r="F674" s="939"/>
      <c r="G674" s="939"/>
      <c r="H674" s="940"/>
      <c r="I674" s="260"/>
      <c r="J674" s="256" t="str">
        <f>Translations!$B$259</f>
        <v xml:space="preserve"> Ja nav, kāpēc nav?</v>
      </c>
      <c r="K674" s="926"/>
      <c r="L674" s="927"/>
      <c r="M674" s="927"/>
      <c r="N674" s="941"/>
      <c r="O674" s="19"/>
      <c r="P674" s="245"/>
      <c r="Q674" s="245"/>
      <c r="R674" s="245"/>
      <c r="S674" s="245"/>
      <c r="T674" s="245"/>
      <c r="U674" s="245"/>
      <c r="V674" s="245"/>
      <c r="W674" s="364" t="b">
        <f>AND(I674&lt;&gt;"",I674=TRUE)</f>
        <v>0</v>
      </c>
    </row>
    <row r="675" spans="2:23" ht="5.0999999999999996" customHeight="1" x14ac:dyDescent="0.2">
      <c r="C675" s="224"/>
      <c r="E675" s="432"/>
      <c r="F675" s="432"/>
      <c r="G675" s="432"/>
      <c r="H675" s="432"/>
      <c r="I675" s="432"/>
      <c r="J675" s="432"/>
      <c r="K675" s="432"/>
      <c r="L675" s="432"/>
      <c r="M675" s="432"/>
      <c r="N675" s="552"/>
      <c r="O675" s="19"/>
      <c r="P675" s="245"/>
      <c r="Q675" s="245"/>
      <c r="R675" s="245"/>
      <c r="S675" s="245"/>
      <c r="T675" s="245"/>
      <c r="U675" s="245"/>
      <c r="V675" s="245"/>
      <c r="W675" s="360"/>
    </row>
    <row r="676" spans="2:23" ht="12.75" customHeight="1" x14ac:dyDescent="0.2">
      <c r="C676" s="224"/>
      <c r="D676" s="12"/>
      <c r="E676" s="12"/>
      <c r="F676" s="714" t="str">
        <f>Translations!$B$264</f>
        <v>Sīkākas ziņas par jebkādām atkāpēm no hierarhijas</v>
      </c>
      <c r="G676" s="714"/>
      <c r="H676" s="714"/>
      <c r="I676" s="714"/>
      <c r="J676" s="714"/>
      <c r="K676" s="714"/>
      <c r="L676" s="714"/>
      <c r="M676" s="714"/>
      <c r="N676" s="995"/>
      <c r="O676" s="19"/>
      <c r="P676" s="245"/>
      <c r="Q676" s="245"/>
      <c r="R676" s="245"/>
      <c r="S676" s="245"/>
      <c r="T676" s="245"/>
      <c r="U676" s="245"/>
      <c r="V676" s="245"/>
      <c r="W676" s="360"/>
    </row>
    <row r="677" spans="2:23" ht="25.5" customHeight="1" thickBot="1" x14ac:dyDescent="0.25">
      <c r="C677" s="224"/>
      <c r="D677" s="12"/>
      <c r="E677" s="12"/>
      <c r="F677" s="1037"/>
      <c r="G677" s="1038"/>
      <c r="H677" s="1038"/>
      <c r="I677" s="1038"/>
      <c r="J677" s="1038"/>
      <c r="K677" s="1038"/>
      <c r="L677" s="1038"/>
      <c r="M677" s="1038"/>
      <c r="N677" s="1039"/>
      <c r="O677" s="19"/>
      <c r="P677" s="245"/>
      <c r="Q677" s="245"/>
      <c r="R677" s="245"/>
      <c r="S677" s="245"/>
      <c r="T677" s="245"/>
      <c r="U677" s="245"/>
      <c r="V677" s="245"/>
      <c r="W677" s="268" t="b">
        <f>W674</f>
        <v>0</v>
      </c>
    </row>
    <row r="678" spans="2:23" ht="5.0999999999999996" customHeight="1" x14ac:dyDescent="0.2">
      <c r="C678" s="224"/>
      <c r="D678" s="25"/>
      <c r="N678" s="225"/>
      <c r="O678" s="19"/>
      <c r="P678" s="245"/>
      <c r="Q678" s="245"/>
      <c r="R678" s="245"/>
      <c r="S678" s="245"/>
      <c r="T678" s="245"/>
      <c r="U678" s="245"/>
      <c r="V678" s="245"/>
      <c r="W678" s="262"/>
    </row>
    <row r="679" spans="2:23" ht="12.75" customHeight="1" x14ac:dyDescent="0.2">
      <c r="C679" s="224"/>
      <c r="D679" s="25" t="s">
        <v>34</v>
      </c>
      <c r="E679" s="1040" t="str">
        <f>Translations!$B$828</f>
        <v>Apraksts, ar kādu metodi tiek sekots līdzi saražotajiem produktiem un precēm</v>
      </c>
      <c r="F679" s="1040"/>
      <c r="G679" s="1040"/>
      <c r="H679" s="1040"/>
      <c r="I679" s="1040"/>
      <c r="J679" s="1040"/>
      <c r="K679" s="1040"/>
      <c r="L679" s="1040"/>
      <c r="M679" s="1040"/>
      <c r="N679" s="1041"/>
      <c r="O679" s="19"/>
      <c r="P679" s="245"/>
      <c r="Q679" s="245"/>
      <c r="R679" s="245"/>
      <c r="S679" s="245"/>
      <c r="T679" s="245"/>
      <c r="U679" s="245"/>
      <c r="V679" s="245"/>
      <c r="W679" s="262"/>
    </row>
    <row r="680" spans="2:23" ht="5.0999999999999996" customHeight="1" x14ac:dyDescent="0.2">
      <c r="C680" s="224"/>
      <c r="E680" s="37"/>
      <c r="F680" s="531"/>
      <c r="G680" s="533"/>
      <c r="H680" s="533"/>
      <c r="I680" s="533"/>
      <c r="J680" s="533"/>
      <c r="K680" s="533"/>
      <c r="L680" s="533"/>
      <c r="M680" s="533"/>
      <c r="N680" s="546"/>
      <c r="O680" s="19"/>
      <c r="P680" s="245"/>
      <c r="Q680" s="245"/>
      <c r="R680" s="245"/>
      <c r="S680" s="245"/>
      <c r="T680" s="245"/>
      <c r="U680" s="245"/>
      <c r="V680" s="245"/>
      <c r="W680" s="262"/>
    </row>
    <row r="681" spans="2:23" ht="12.75" customHeight="1" x14ac:dyDescent="0.2">
      <c r="C681" s="224"/>
      <c r="D681" s="25"/>
      <c r="E681" s="118"/>
      <c r="F681" s="987" t="str">
        <f>IF(M631=EUConst_Relevant,HYPERLINK("#" &amp; Q681,EUConst_MsgDescription),"")</f>
        <v/>
      </c>
      <c r="G681" s="961"/>
      <c r="H681" s="961"/>
      <c r="I681" s="961"/>
      <c r="J681" s="961"/>
      <c r="K681" s="961"/>
      <c r="L681" s="961"/>
      <c r="M681" s="961"/>
      <c r="N681" s="962"/>
      <c r="O681" s="19"/>
      <c r="P681" s="22" t="s">
        <v>172</v>
      </c>
      <c r="Q681" s="371" t="str">
        <f>"#"&amp;ADDRESS(ROW($C$11),COLUMN($C$11))</f>
        <v>#$C$11</v>
      </c>
      <c r="R681" s="245"/>
      <c r="S681" s="245"/>
      <c r="T681" s="245"/>
      <c r="U681" s="245"/>
      <c r="V681" s="245"/>
      <c r="W681" s="262"/>
    </row>
    <row r="682" spans="2:23" ht="5.0999999999999996" customHeight="1" x14ac:dyDescent="0.2">
      <c r="C682" s="224"/>
      <c r="D682" s="25"/>
      <c r="E682" s="24"/>
      <c r="F682" s="996"/>
      <c r="G682" s="996"/>
      <c r="H682" s="996"/>
      <c r="I682" s="996"/>
      <c r="J682" s="996"/>
      <c r="K682" s="996"/>
      <c r="L682" s="996"/>
      <c r="M682" s="996"/>
      <c r="N682" s="997"/>
      <c r="O682" s="19"/>
      <c r="P682" s="245"/>
      <c r="Q682" s="245"/>
      <c r="R682" s="245"/>
      <c r="S682" s="245"/>
      <c r="T682" s="245"/>
      <c r="U682" s="245"/>
      <c r="V682" s="245"/>
      <c r="W682" s="262"/>
    </row>
    <row r="683" spans="2:23" ht="50.1" customHeight="1" x14ac:dyDescent="0.2">
      <c r="B683" s="244"/>
      <c r="C683" s="224"/>
      <c r="D683" s="25"/>
      <c r="E683" s="265"/>
      <c r="F683" s="926"/>
      <c r="G683" s="927"/>
      <c r="H683" s="927"/>
      <c r="I683" s="927"/>
      <c r="J683" s="927"/>
      <c r="K683" s="927"/>
      <c r="L683" s="927"/>
      <c r="M683" s="927"/>
      <c r="N683" s="941"/>
      <c r="O683" s="19"/>
      <c r="P683" s="245"/>
      <c r="Q683" s="245"/>
      <c r="R683" s="245"/>
      <c r="S683" s="245"/>
      <c r="T683" s="245"/>
      <c r="U683" s="245"/>
      <c r="V683" s="245"/>
      <c r="W683" s="262"/>
    </row>
    <row r="684" spans="2:23" ht="5.0999999999999996" customHeight="1" x14ac:dyDescent="0.2">
      <c r="B684" s="244"/>
      <c r="C684" s="344"/>
      <c r="D684" s="345"/>
      <c r="E684" s="350"/>
      <c r="F684" s="548"/>
      <c r="G684" s="548"/>
      <c r="H684" s="548"/>
      <c r="I684" s="548"/>
      <c r="J684" s="548"/>
      <c r="K684" s="548"/>
      <c r="L684" s="548"/>
      <c r="M684" s="548"/>
      <c r="N684" s="351"/>
      <c r="O684" s="19"/>
      <c r="P684" s="245"/>
      <c r="Q684" s="245"/>
      <c r="R684" s="254"/>
      <c r="S684" s="245"/>
      <c r="T684" s="245"/>
      <c r="U684" s="245"/>
      <c r="V684" s="245"/>
      <c r="W684" s="262"/>
    </row>
    <row r="685" spans="2:23" ht="12.75" customHeight="1" x14ac:dyDescent="0.2">
      <c r="B685" s="244"/>
      <c r="C685" s="352"/>
      <c r="D685" s="353"/>
      <c r="E685" s="353"/>
      <c r="F685" s="353"/>
      <c r="G685" s="353"/>
      <c r="H685" s="353"/>
      <c r="I685" s="353"/>
      <c r="J685" s="353"/>
      <c r="K685" s="353"/>
      <c r="L685" s="353"/>
      <c r="M685" s="353"/>
      <c r="N685" s="354"/>
      <c r="O685" s="19"/>
      <c r="P685" s="245"/>
      <c r="Q685" s="245"/>
      <c r="R685" s="245"/>
      <c r="S685" s="245"/>
      <c r="T685" s="245"/>
      <c r="U685" s="245"/>
      <c r="V685" s="245"/>
      <c r="W685" s="262"/>
    </row>
    <row r="686" spans="2:23" ht="15" customHeight="1" x14ac:dyDescent="0.2">
      <c r="B686" s="244"/>
      <c r="C686" s="318"/>
      <c r="D686" s="1024" t="str">
        <f>Translations!$B$329</f>
        <v>Dati, kas vajadzīgi, lai noteiktu līmeņatzīmju uzlabošanas rādītāju saskaņā ar direktīvas 10.a panta 2. punktu.</v>
      </c>
      <c r="E686" s="1025"/>
      <c r="F686" s="1025"/>
      <c r="G686" s="1025"/>
      <c r="H686" s="1025"/>
      <c r="I686" s="1025"/>
      <c r="J686" s="1025"/>
      <c r="K686" s="1025"/>
      <c r="L686" s="1025"/>
      <c r="M686" s="1025"/>
      <c r="N686" s="1026"/>
      <c r="O686" s="19"/>
      <c r="P686" s="245"/>
      <c r="Q686" s="245"/>
      <c r="R686" s="245"/>
      <c r="S686" s="245"/>
      <c r="T686" s="245"/>
      <c r="U686" s="245"/>
      <c r="V686" s="245"/>
      <c r="W686" s="262"/>
    </row>
    <row r="687" spans="2:23" ht="5.0999999999999996" customHeight="1" x14ac:dyDescent="0.2">
      <c r="B687" s="244"/>
      <c r="C687" s="318"/>
      <c r="D687" s="319"/>
      <c r="E687" s="319"/>
      <c r="F687" s="319"/>
      <c r="G687" s="319"/>
      <c r="H687" s="319"/>
      <c r="I687" s="319"/>
      <c r="J687" s="319"/>
      <c r="K687" s="319"/>
      <c r="L687" s="319"/>
      <c r="M687" s="319"/>
      <c r="N687" s="320"/>
      <c r="O687" s="19"/>
      <c r="P687" s="245"/>
      <c r="Q687" s="245"/>
      <c r="R687" s="245"/>
      <c r="S687" s="245"/>
      <c r="T687" s="245"/>
      <c r="U687" s="245"/>
      <c r="V687" s="245"/>
      <c r="W687" s="262"/>
    </row>
    <row r="688" spans="2:23" ht="12.75" customHeight="1" x14ac:dyDescent="0.2">
      <c r="B688" s="244"/>
      <c r="C688" s="318"/>
      <c r="D688" s="321" t="s">
        <v>28</v>
      </c>
      <c r="E688" s="1032" t="str">
        <f>Translations!$B$330</f>
        <v>Tieši attiecināmās emisijas</v>
      </c>
      <c r="F688" s="1032"/>
      <c r="G688" s="1032"/>
      <c r="H688" s="1032"/>
      <c r="I688" s="1032"/>
      <c r="J688" s="1032"/>
      <c r="K688" s="1032"/>
      <c r="L688" s="1032"/>
      <c r="M688" s="1032"/>
      <c r="N688" s="1033"/>
      <c r="O688" s="19"/>
      <c r="P688" s="245"/>
      <c r="Q688" s="245"/>
      <c r="R688" s="245"/>
      <c r="S688" s="245"/>
      <c r="T688" s="245"/>
      <c r="U688" s="245"/>
      <c r="V688" s="245"/>
      <c r="W688" s="262"/>
    </row>
    <row r="689" spans="2:23" ht="12.75" customHeight="1" x14ac:dyDescent="0.2">
      <c r="B689" s="244"/>
      <c r="C689" s="318"/>
      <c r="D689" s="322"/>
      <c r="E689" s="1019" t="str">
        <f>Translations!$B$394</f>
        <v>Tieši VĪP datu vākšanas vajadzībām šai sadaļai vajadzētu aptvert visus datus, kas iekļauti bāzlīnijas datu vākšanas veidnes G lapas c) punktā.</v>
      </c>
      <c r="F689" s="1020"/>
      <c r="G689" s="1020"/>
      <c r="H689" s="1020"/>
      <c r="I689" s="1020"/>
      <c r="J689" s="1020"/>
      <c r="K689" s="1020"/>
      <c r="L689" s="1020"/>
      <c r="M689" s="1020"/>
      <c r="N689" s="1021"/>
      <c r="O689" s="19"/>
      <c r="P689" s="245"/>
      <c r="Q689" s="245"/>
      <c r="R689" s="245"/>
      <c r="S689" s="245"/>
      <c r="T689" s="18"/>
      <c r="U689" s="245"/>
      <c r="V689" s="245"/>
      <c r="W689" s="262"/>
    </row>
    <row r="690" spans="2:23" ht="5.0999999999999996" customHeight="1" x14ac:dyDescent="0.2">
      <c r="B690" s="244"/>
      <c r="C690" s="318"/>
      <c r="D690" s="319"/>
      <c r="E690" s="323"/>
      <c r="F690" s="213"/>
      <c r="G690" s="553"/>
      <c r="H690" s="553"/>
      <c r="I690" s="553"/>
      <c r="J690" s="553"/>
      <c r="K690" s="553"/>
      <c r="L690" s="553"/>
      <c r="M690" s="553"/>
      <c r="N690" s="554"/>
      <c r="O690" s="19"/>
      <c r="P690" s="245"/>
      <c r="Q690" s="245"/>
      <c r="R690" s="245"/>
      <c r="S690" s="245"/>
      <c r="T690" s="245"/>
      <c r="U690" s="245"/>
      <c r="V690" s="245"/>
      <c r="W690" s="262"/>
    </row>
    <row r="691" spans="2:23" ht="12.75" customHeight="1" x14ac:dyDescent="0.2">
      <c r="B691" s="244"/>
      <c r="C691" s="318"/>
      <c r="D691" s="322"/>
      <c r="E691" s="324"/>
      <c r="F691" s="987" t="str">
        <f>IF(M631=EUConst_Relevant,HYPERLINK("#" &amp; Q691,EUConst_MsgDescription),"")</f>
        <v/>
      </c>
      <c r="G691" s="961"/>
      <c r="H691" s="961"/>
      <c r="I691" s="961"/>
      <c r="J691" s="961"/>
      <c r="K691" s="961"/>
      <c r="L691" s="961"/>
      <c r="M691" s="961"/>
      <c r="N691" s="962"/>
      <c r="O691" s="19"/>
      <c r="P691" s="22" t="s">
        <v>172</v>
      </c>
      <c r="Q691" s="371" t="str">
        <f>"#"&amp;ADDRESS(ROW($C$11),COLUMN($C$11))</f>
        <v>#$C$11</v>
      </c>
      <c r="R691" s="245"/>
      <c r="S691" s="245"/>
      <c r="T691" s="245"/>
      <c r="U691" s="245"/>
      <c r="V691" s="245"/>
      <c r="W691" s="262"/>
    </row>
    <row r="692" spans="2:23" ht="5.0999999999999996" customHeight="1" x14ac:dyDescent="0.2">
      <c r="B692" s="244"/>
      <c r="C692" s="318"/>
      <c r="D692" s="322"/>
      <c r="E692" s="325"/>
      <c r="F692" s="988"/>
      <c r="G692" s="988"/>
      <c r="H692" s="988"/>
      <c r="I692" s="988"/>
      <c r="J692" s="988"/>
      <c r="K692" s="988"/>
      <c r="L692" s="988"/>
      <c r="M692" s="988"/>
      <c r="N692" s="989"/>
      <c r="O692" s="19"/>
      <c r="P692" s="245"/>
      <c r="Q692" s="245"/>
      <c r="R692" s="245"/>
      <c r="S692" s="245"/>
      <c r="T692" s="245"/>
      <c r="U692" s="245"/>
      <c r="V692" s="245"/>
      <c r="W692" s="262"/>
    </row>
    <row r="693" spans="2:23" ht="50.1" customHeight="1" x14ac:dyDescent="0.2">
      <c r="B693" s="244"/>
      <c r="C693" s="318"/>
      <c r="D693" s="319"/>
      <c r="E693" s="319"/>
      <c r="F693" s="926"/>
      <c r="G693" s="927"/>
      <c r="H693" s="927"/>
      <c r="I693" s="927"/>
      <c r="J693" s="927"/>
      <c r="K693" s="927"/>
      <c r="L693" s="927"/>
      <c r="M693" s="927"/>
      <c r="N693" s="941"/>
      <c r="O693" s="19"/>
      <c r="P693" s="245"/>
      <c r="Q693" s="245"/>
      <c r="R693" s="245"/>
      <c r="S693" s="245"/>
      <c r="T693" s="245"/>
      <c r="U693" s="245"/>
      <c r="V693" s="245"/>
      <c r="W693" s="262"/>
    </row>
    <row r="694" spans="2:23" ht="5.0999999999999996" customHeight="1" x14ac:dyDescent="0.2">
      <c r="B694" s="244"/>
      <c r="C694" s="318"/>
      <c r="D694" s="319"/>
      <c r="E694" s="319"/>
      <c r="F694" s="319"/>
      <c r="G694" s="319"/>
      <c r="H694" s="319"/>
      <c r="I694" s="319"/>
      <c r="J694" s="319"/>
      <c r="K694" s="319"/>
      <c r="L694" s="319"/>
      <c r="M694" s="319"/>
      <c r="N694" s="320"/>
      <c r="O694" s="19"/>
      <c r="P694" s="245"/>
      <c r="Q694" s="245"/>
      <c r="R694" s="245"/>
      <c r="S694" s="245"/>
      <c r="T694" s="245"/>
      <c r="U694" s="245"/>
      <c r="V694" s="245"/>
      <c r="W694" s="262"/>
    </row>
    <row r="695" spans="2:23" ht="12.75" customHeight="1" x14ac:dyDescent="0.2">
      <c r="B695" s="244"/>
      <c r="C695" s="318"/>
      <c r="D695" s="319"/>
      <c r="E695" s="319"/>
      <c r="F695" s="990" t="str">
        <f>Translations!$B$210</f>
        <v>Atsauce uz ārējām datnēm (attiecīgā gadījumā)</v>
      </c>
      <c r="G695" s="990"/>
      <c r="H695" s="990"/>
      <c r="I695" s="990"/>
      <c r="J695" s="990"/>
      <c r="K695" s="900"/>
      <c r="L695" s="900"/>
      <c r="M695" s="900"/>
      <c r="N695" s="900"/>
      <c r="O695" s="19"/>
      <c r="P695" s="245"/>
      <c r="Q695" s="245"/>
      <c r="R695" s="245"/>
      <c r="S695" s="245"/>
      <c r="T695" s="245"/>
      <c r="U695" s="245"/>
      <c r="V695" s="245"/>
      <c r="W695" s="262"/>
    </row>
    <row r="696" spans="2:23" ht="5.0999999999999996" customHeight="1" x14ac:dyDescent="0.2">
      <c r="B696" s="244"/>
      <c r="C696" s="318"/>
      <c r="D696" s="322"/>
      <c r="E696" s="319"/>
      <c r="F696" s="319"/>
      <c r="G696" s="319"/>
      <c r="H696" s="319"/>
      <c r="I696" s="319"/>
      <c r="J696" s="319"/>
      <c r="K696" s="319"/>
      <c r="L696" s="319"/>
      <c r="M696" s="319"/>
      <c r="N696" s="320"/>
      <c r="O696" s="19"/>
      <c r="P696" s="245"/>
      <c r="Q696" s="245"/>
      <c r="R696" s="245"/>
      <c r="S696" s="245"/>
      <c r="T696" s="245"/>
      <c r="U696" s="245"/>
      <c r="V696" s="245"/>
      <c r="W696" s="262"/>
    </row>
    <row r="697" spans="2:23" ht="5.0999999999999996" customHeight="1" x14ac:dyDescent="0.2">
      <c r="B697" s="244"/>
      <c r="C697" s="315"/>
      <c r="D697" s="328"/>
      <c r="E697" s="316"/>
      <c r="F697" s="316"/>
      <c r="G697" s="316"/>
      <c r="H697" s="316"/>
      <c r="I697" s="316"/>
      <c r="J697" s="316"/>
      <c r="K697" s="316"/>
      <c r="L697" s="316"/>
      <c r="M697" s="316"/>
      <c r="N697" s="317"/>
      <c r="O697" s="19"/>
      <c r="P697" s="245"/>
      <c r="Q697" s="245"/>
      <c r="R697" s="245"/>
      <c r="S697" s="245"/>
      <c r="T697" s="245"/>
      <c r="U697" s="245"/>
      <c r="V697" s="245"/>
      <c r="W697" s="262"/>
    </row>
    <row r="698" spans="2:23" ht="12.75" customHeight="1" x14ac:dyDescent="0.2">
      <c r="B698" s="244"/>
      <c r="C698" s="318"/>
      <c r="D698" s="321" t="s">
        <v>29</v>
      </c>
      <c r="E698" s="1017" t="str">
        <f>Translations!$B$831</f>
        <v>Enerģijas ielaide šajā apakšiekārtā un relevantais emisijas faktors</v>
      </c>
      <c r="F698" s="1017"/>
      <c r="G698" s="1017"/>
      <c r="H698" s="1017"/>
      <c r="I698" s="1017"/>
      <c r="J698" s="1017"/>
      <c r="K698" s="1017"/>
      <c r="L698" s="1017"/>
      <c r="M698" s="1017"/>
      <c r="N698" s="1018"/>
      <c r="O698" s="19"/>
      <c r="P698" s="245"/>
      <c r="Q698" s="245"/>
      <c r="R698" s="245"/>
      <c r="S698" s="245"/>
      <c r="T698" s="245"/>
      <c r="U698" s="245"/>
      <c r="V698" s="245"/>
      <c r="W698" s="262"/>
    </row>
    <row r="699" spans="2:23" ht="12.75" customHeight="1" x14ac:dyDescent="0.2">
      <c r="B699" s="244"/>
      <c r="C699" s="318"/>
      <c r="D699" s="319"/>
      <c r="E699" s="1019" t="str">
        <f>Translations!$B$399</f>
        <v>Tieši VĪP datu vākšanas vajadzībām šai sadaļai vajadzētu aptvert visus datus, kas iekļauti bāzlīnijas datu vākšanas veidnes G lapas d) punktā.</v>
      </c>
      <c r="F699" s="1020"/>
      <c r="G699" s="1020"/>
      <c r="H699" s="1020"/>
      <c r="I699" s="1020"/>
      <c r="J699" s="1020"/>
      <c r="K699" s="1020"/>
      <c r="L699" s="1020"/>
      <c r="M699" s="1020"/>
      <c r="N699" s="1021"/>
      <c r="O699" s="19"/>
      <c r="P699" s="245"/>
      <c r="Q699" s="245"/>
      <c r="R699" s="245"/>
      <c r="S699" s="245"/>
      <c r="T699" s="245"/>
      <c r="U699" s="245"/>
      <c r="V699" s="245"/>
      <c r="W699" s="262"/>
    </row>
    <row r="700" spans="2:23" ht="12.75" customHeight="1" x14ac:dyDescent="0.2">
      <c r="B700" s="244"/>
      <c r="C700" s="318"/>
      <c r="D700" s="322" t="s">
        <v>32</v>
      </c>
      <c r="E700" s="980" t="str">
        <f>Translations!$B$249</f>
        <v>Informācija par izmantoto metodiku</v>
      </c>
      <c r="F700" s="980"/>
      <c r="G700" s="980"/>
      <c r="H700" s="980"/>
      <c r="I700" s="980"/>
      <c r="J700" s="980"/>
      <c r="K700" s="980"/>
      <c r="L700" s="980"/>
      <c r="M700" s="980"/>
      <c r="N700" s="981"/>
      <c r="O700" s="19"/>
      <c r="P700" s="245"/>
      <c r="Q700" s="245"/>
      <c r="R700" s="245"/>
      <c r="S700" s="245"/>
      <c r="T700" s="245"/>
      <c r="U700" s="245"/>
      <c r="V700" s="245"/>
      <c r="W700" s="262"/>
    </row>
    <row r="701" spans="2:23" ht="12.75" customHeight="1" x14ac:dyDescent="0.2">
      <c r="B701" s="244"/>
      <c r="C701" s="318"/>
      <c r="D701" s="322"/>
      <c r="E701" s="991" t="str">
        <f>Translations!$B$250</f>
        <v>Šeit izvēlieties</v>
      </c>
      <c r="F701" s="992"/>
      <c r="G701" s="992"/>
      <c r="H701" s="992"/>
      <c r="I701" s="992"/>
      <c r="J701" s="992"/>
      <c r="K701" s="992"/>
      <c r="L701" s="992"/>
      <c r="M701" s="992"/>
      <c r="N701" s="993"/>
      <c r="O701" s="19"/>
      <c r="P701" s="245"/>
      <c r="Q701" s="245"/>
      <c r="R701" s="245"/>
      <c r="S701" s="245"/>
      <c r="T701" s="245"/>
      <c r="U701" s="245"/>
      <c r="V701" s="245"/>
      <c r="W701" s="262"/>
    </row>
    <row r="702" spans="2:23" ht="12.75" customHeight="1" x14ac:dyDescent="0.2">
      <c r="B702" s="244"/>
      <c r="C702" s="318"/>
      <c r="D702" s="322"/>
      <c r="E702" s="323" t="s">
        <v>139</v>
      </c>
      <c r="F702" s="991" t="str">
        <f>Translations!$B$832</f>
        <v>kurināmā ielaides un materiālu ielaides (eksotermiskais siltums) kvantificēšanai izmantoto datu avotu saskaņā ar BIR VII pielikuma 4.4. iedaļu;</v>
      </c>
      <c r="G702" s="1045"/>
      <c r="H702" s="1045"/>
      <c r="I702" s="1045"/>
      <c r="J702" s="1045"/>
      <c r="K702" s="1045"/>
      <c r="L702" s="1045"/>
      <c r="M702" s="1045"/>
      <c r="N702" s="1046"/>
      <c r="O702" s="19"/>
      <c r="P702" s="245"/>
      <c r="Q702" s="245"/>
      <c r="R702" s="245"/>
      <c r="S702" s="245"/>
      <c r="T702" s="245"/>
      <c r="U702" s="245"/>
      <c r="V702" s="245"/>
      <c r="W702" s="262"/>
    </row>
    <row r="703" spans="2:23" ht="12.75" customHeight="1" x14ac:dyDescent="0.2">
      <c r="B703" s="244"/>
      <c r="C703" s="318"/>
      <c r="D703" s="322"/>
      <c r="E703" s="323" t="s">
        <v>139</v>
      </c>
      <c r="F703" s="991" t="str">
        <f>Translations!$B$400</f>
        <v>zemākās siltumspējas un emisijas faktoru noteikšanas metodi saskaņā ar FAR VII pielikuma 4.6. iedaļu.</v>
      </c>
      <c r="G703" s="1045"/>
      <c r="H703" s="1045"/>
      <c r="I703" s="1045"/>
      <c r="J703" s="1045"/>
      <c r="K703" s="1045"/>
      <c r="L703" s="1045"/>
      <c r="M703" s="1045"/>
      <c r="N703" s="1046"/>
      <c r="O703" s="19"/>
      <c r="P703" s="245"/>
      <c r="Q703" s="245"/>
      <c r="R703" s="245"/>
      <c r="S703" s="245"/>
      <c r="T703" s="245"/>
      <c r="U703" s="245"/>
      <c r="V703" s="245"/>
      <c r="W703" s="262"/>
    </row>
    <row r="704" spans="2:23" ht="25.5" customHeight="1" x14ac:dyDescent="0.2">
      <c r="B704" s="244"/>
      <c r="C704" s="318"/>
      <c r="D704" s="322"/>
      <c r="E704" s="323"/>
      <c r="F704" s="991" t="str">
        <f>Translations!$B$253</f>
        <v>Tā kā var būt vairāk nekā viens datu avots, veidnē var norādīt līdz trīs avotiem. Ja izmantoti vēl citi avoti, norādiet trīs galvenos avotus un citas ziņas sniedziet metodikas aprakstā.</v>
      </c>
      <c r="G704" s="1045"/>
      <c r="H704" s="1045"/>
      <c r="I704" s="1045"/>
      <c r="J704" s="1045"/>
      <c r="K704" s="1045"/>
      <c r="L704" s="1045"/>
      <c r="M704" s="1045"/>
      <c r="N704" s="1046"/>
      <c r="O704" s="19"/>
      <c r="P704" s="245"/>
      <c r="Q704" s="245"/>
      <c r="R704" s="245"/>
      <c r="S704" s="245"/>
      <c r="T704" s="245"/>
      <c r="U704" s="245"/>
      <c r="V704" s="245"/>
      <c r="W704" s="262"/>
    </row>
    <row r="705" spans="2:23" ht="25.5" customHeight="1" x14ac:dyDescent="0.2">
      <c r="B705" s="244"/>
      <c r="C705" s="318"/>
      <c r="D705" s="319"/>
      <c r="E705" s="319"/>
      <c r="F705" s="336"/>
      <c r="G705" s="319"/>
      <c r="H705" s="357" t="str">
        <f>Translations!$B$401</f>
        <v>Relevants(-a)?</v>
      </c>
      <c r="I705" s="982" t="str">
        <f>Translations!$B$254</f>
        <v>Datu avots</v>
      </c>
      <c r="J705" s="982"/>
      <c r="K705" s="982" t="str">
        <f>Translations!$B$255</f>
        <v>Cits datu avots (attiecīgā gadījumā)</v>
      </c>
      <c r="L705" s="982"/>
      <c r="M705" s="982" t="str">
        <f>Translations!$B$255</f>
        <v>Cits datu avots (attiecīgā gadījumā)</v>
      </c>
      <c r="N705" s="982"/>
      <c r="O705" s="19"/>
      <c r="P705" s="245"/>
      <c r="Q705" s="245"/>
      <c r="R705" s="245"/>
      <c r="S705" s="245"/>
      <c r="T705" s="245"/>
      <c r="U705" s="245"/>
      <c r="V705" s="245"/>
      <c r="W705" s="262"/>
    </row>
    <row r="706" spans="2:23" ht="12.75" customHeight="1" x14ac:dyDescent="0.2">
      <c r="B706" s="244"/>
      <c r="C706" s="318"/>
      <c r="D706" s="322"/>
      <c r="E706" s="324" t="s">
        <v>302</v>
      </c>
      <c r="F706" s="967" t="str">
        <f>Translations!$B$833</f>
        <v>Kurināmā un materiālu ielaide</v>
      </c>
      <c r="G706" s="967"/>
      <c r="H706" s="968"/>
      <c r="I706" s="958"/>
      <c r="J706" s="959"/>
      <c r="K706" s="953"/>
      <c r="L706" s="957"/>
      <c r="M706" s="953"/>
      <c r="N706" s="954"/>
      <c r="O706" s="19"/>
      <c r="P706" s="245"/>
      <c r="Q706" s="245"/>
      <c r="R706" s="245"/>
      <c r="S706" s="245"/>
      <c r="T706" s="245"/>
      <c r="U706" s="245"/>
      <c r="V706" s="245"/>
      <c r="W706" s="262"/>
    </row>
    <row r="707" spans="2:23" ht="12.75" customHeight="1" x14ac:dyDescent="0.2">
      <c r="B707" s="244"/>
      <c r="C707" s="318"/>
      <c r="D707" s="322"/>
      <c r="E707" s="324" t="s">
        <v>303</v>
      </c>
      <c r="F707" s="969" t="str">
        <f>Translations!$B$402</f>
        <v>Zemākā siltumspēja</v>
      </c>
      <c r="G707" s="969"/>
      <c r="H707" s="970"/>
      <c r="I707" s="971"/>
      <c r="J707" s="1095"/>
      <c r="K707" s="973"/>
      <c r="L707" s="975"/>
      <c r="M707" s="973"/>
      <c r="N707" s="975"/>
      <c r="O707" s="19"/>
      <c r="P707" s="245"/>
      <c r="Q707" s="245"/>
      <c r="R707" s="245"/>
      <c r="S707" s="245"/>
      <c r="T707" s="245"/>
      <c r="U707" s="245"/>
      <c r="V707" s="245"/>
      <c r="W707" s="262"/>
    </row>
    <row r="708" spans="2:23" ht="12.75" customHeight="1" thickBot="1" x14ac:dyDescent="0.25">
      <c r="B708" s="244"/>
      <c r="C708" s="318"/>
      <c r="D708" s="322"/>
      <c r="E708" s="324" t="s">
        <v>304</v>
      </c>
      <c r="F708" s="976" t="str">
        <f>Translations!$B$353</f>
        <v>Svērtais emisijas faktors</v>
      </c>
      <c r="G708" s="976"/>
      <c r="H708" s="977"/>
      <c r="I708" s="934"/>
      <c r="J708" s="966"/>
      <c r="K708" s="936"/>
      <c r="L708" s="938"/>
      <c r="M708" s="936"/>
      <c r="N708" s="938"/>
      <c r="O708" s="19"/>
      <c r="P708" s="245"/>
      <c r="Q708" s="245"/>
      <c r="R708" s="245"/>
      <c r="S708" s="245"/>
      <c r="T708" s="245"/>
      <c r="U708" s="245"/>
      <c r="V708" s="245"/>
      <c r="W708" s="262"/>
    </row>
    <row r="709" spans="2:23" ht="12.75" customHeight="1" x14ac:dyDescent="0.2">
      <c r="B709" s="244"/>
      <c r="C709" s="318"/>
      <c r="D709" s="322"/>
      <c r="E709" s="324" t="s">
        <v>305</v>
      </c>
      <c r="F709" s="967" t="str">
        <f>Translations!$B$403</f>
        <v>Atlikumgāzu kurināmā ielaide</v>
      </c>
      <c r="G709" s="968"/>
      <c r="H709" s="1091"/>
      <c r="I709" s="958"/>
      <c r="J709" s="1094"/>
      <c r="K709" s="953"/>
      <c r="L709" s="954"/>
      <c r="M709" s="953"/>
      <c r="N709" s="954"/>
      <c r="O709" s="19"/>
      <c r="P709" s="245"/>
      <c r="Q709" s="245"/>
      <c r="R709" s="245"/>
      <c r="S709" s="245"/>
      <c r="T709" s="245"/>
      <c r="U709" s="245"/>
      <c r="V709" s="245"/>
      <c r="W709" s="372" t="b">
        <f>AND(H709&lt;&gt;"",H709=FALSE)</f>
        <v>0</v>
      </c>
    </row>
    <row r="710" spans="2:23" ht="12.75" customHeight="1" x14ac:dyDescent="0.2">
      <c r="B710" s="244"/>
      <c r="C710" s="318"/>
      <c r="D710" s="322"/>
      <c r="E710" s="324" t="s">
        <v>306</v>
      </c>
      <c r="F710" s="969" t="str">
        <f>Translations!$B$402</f>
        <v>Zemākā siltumspēja</v>
      </c>
      <c r="G710" s="970"/>
      <c r="H710" s="1092"/>
      <c r="I710" s="971"/>
      <c r="J710" s="1095"/>
      <c r="K710" s="973"/>
      <c r="L710" s="975"/>
      <c r="M710" s="973"/>
      <c r="N710" s="975"/>
      <c r="O710" s="19"/>
      <c r="P710" s="245"/>
      <c r="Q710" s="245"/>
      <c r="R710" s="245"/>
      <c r="S710" s="245"/>
      <c r="T710" s="245"/>
      <c r="U710" s="245"/>
      <c r="V710" s="245"/>
      <c r="W710" s="360" t="b">
        <f>W709</f>
        <v>0</v>
      </c>
    </row>
    <row r="711" spans="2:23" ht="12.75" customHeight="1" thickBot="1" x14ac:dyDescent="0.25">
      <c r="B711" s="244"/>
      <c r="C711" s="318"/>
      <c r="D711" s="322"/>
      <c r="E711" s="324" t="s">
        <v>307</v>
      </c>
      <c r="F711" s="976" t="str">
        <f>Translations!$B$375</f>
        <v>Emisijas faktors</v>
      </c>
      <c r="G711" s="977"/>
      <c r="H711" s="1093"/>
      <c r="I711" s="934"/>
      <c r="J711" s="966"/>
      <c r="K711" s="936"/>
      <c r="L711" s="938"/>
      <c r="M711" s="936"/>
      <c r="N711" s="938"/>
      <c r="O711" s="19"/>
      <c r="P711" s="245"/>
      <c r="Q711" s="245"/>
      <c r="R711" s="245"/>
      <c r="S711" s="245"/>
      <c r="T711" s="245"/>
      <c r="U711" s="245"/>
      <c r="V711" s="245"/>
      <c r="W711" s="369" t="b">
        <f>W710</f>
        <v>0</v>
      </c>
    </row>
    <row r="712" spans="2:23" ht="12.75" customHeight="1" x14ac:dyDescent="0.2">
      <c r="B712" s="244"/>
      <c r="C712" s="318"/>
      <c r="D712" s="322"/>
      <c r="E712" s="324" t="s">
        <v>308</v>
      </c>
      <c r="F712" s="977" t="str">
        <f>Translations!$B$837</f>
        <v>Elektroenerģijas ielaide siltuma ražošanai</v>
      </c>
      <c r="G712" s="1090"/>
      <c r="H712" s="491"/>
      <c r="I712" s="934"/>
      <c r="J712" s="966"/>
      <c r="K712" s="936"/>
      <c r="L712" s="938"/>
      <c r="M712" s="936"/>
      <c r="N712" s="938"/>
      <c r="O712" s="19"/>
      <c r="P712" s="245"/>
      <c r="Q712" s="245"/>
      <c r="R712" s="245"/>
      <c r="S712" s="245"/>
      <c r="T712" s="245"/>
      <c r="U712" s="245"/>
      <c r="V712" s="245"/>
      <c r="W712" s="372" t="b">
        <f>AND(H712&lt;&gt;"",H712=FALSE)</f>
        <v>0</v>
      </c>
    </row>
    <row r="713" spans="2:23" ht="5.0999999999999996" customHeight="1" x14ac:dyDescent="0.2">
      <c r="B713" s="244"/>
      <c r="C713" s="318"/>
      <c r="D713" s="322"/>
      <c r="E713" s="319"/>
      <c r="F713" s="319"/>
      <c r="G713" s="319"/>
      <c r="H713" s="319"/>
      <c r="I713" s="319"/>
      <c r="J713" s="319"/>
      <c r="K713" s="319"/>
      <c r="L713" s="319"/>
      <c r="M713" s="319"/>
      <c r="N713" s="320"/>
      <c r="O713" s="19"/>
      <c r="P713" s="245"/>
      <c r="Q713" s="245"/>
      <c r="R713" s="245"/>
      <c r="S713" s="245"/>
      <c r="T713" s="245"/>
      <c r="U713" s="245"/>
      <c r="V713" s="245"/>
      <c r="W713" s="262"/>
    </row>
    <row r="714" spans="2:23" ht="12.75" customHeight="1" x14ac:dyDescent="0.2">
      <c r="B714" s="244"/>
      <c r="C714" s="318"/>
      <c r="D714" s="322"/>
      <c r="E714" s="324" t="s">
        <v>309</v>
      </c>
      <c r="F714" s="978" t="str">
        <f>Translations!$B$257</f>
        <v>Izmantotās metodikas apraksts</v>
      </c>
      <c r="G714" s="978"/>
      <c r="H714" s="978"/>
      <c r="I714" s="978"/>
      <c r="J714" s="978"/>
      <c r="K714" s="978"/>
      <c r="L714" s="978"/>
      <c r="M714" s="978"/>
      <c r="N714" s="979"/>
      <c r="O714" s="19"/>
      <c r="P714" s="245"/>
      <c r="Q714" s="245"/>
      <c r="R714" s="245"/>
      <c r="S714" s="245"/>
      <c r="T714" s="245"/>
      <c r="U714" s="245"/>
      <c r="V714" s="245"/>
      <c r="W714" s="262"/>
    </row>
    <row r="715" spans="2:23" ht="5.0999999999999996" customHeight="1" x14ac:dyDescent="0.2">
      <c r="B715" s="244"/>
      <c r="C715" s="318"/>
      <c r="D715" s="319"/>
      <c r="E715" s="323"/>
      <c r="F715" s="333"/>
      <c r="G715" s="334"/>
      <c r="H715" s="334"/>
      <c r="I715" s="334"/>
      <c r="J715" s="334"/>
      <c r="K715" s="334"/>
      <c r="L715" s="334"/>
      <c r="M715" s="334"/>
      <c r="N715" s="335"/>
      <c r="O715" s="19"/>
      <c r="P715" s="245"/>
      <c r="Q715" s="245"/>
      <c r="R715" s="245"/>
      <c r="S715" s="245"/>
      <c r="T715" s="245"/>
      <c r="U715" s="245"/>
      <c r="V715" s="245"/>
      <c r="W715" s="262"/>
    </row>
    <row r="716" spans="2:23" ht="12.75" customHeight="1" x14ac:dyDescent="0.2">
      <c r="B716" s="244"/>
      <c r="C716" s="318"/>
      <c r="D716" s="322"/>
      <c r="E716" s="324"/>
      <c r="F716" s="987" t="str">
        <f>IF(M631=EUConst_Relevant,HYPERLINK("#" &amp; Q716,EUConst_MsgDescription),"")</f>
        <v/>
      </c>
      <c r="G716" s="961"/>
      <c r="H716" s="961"/>
      <c r="I716" s="961"/>
      <c r="J716" s="961"/>
      <c r="K716" s="961"/>
      <c r="L716" s="961"/>
      <c r="M716" s="961"/>
      <c r="N716" s="962"/>
      <c r="O716" s="19"/>
      <c r="P716" s="22" t="s">
        <v>172</v>
      </c>
      <c r="Q716" s="371" t="str">
        <f>"#"&amp;ADDRESS(ROW($C$11),COLUMN($C$11))</f>
        <v>#$C$11</v>
      </c>
      <c r="R716" s="245"/>
      <c r="S716" s="245"/>
      <c r="T716" s="245"/>
      <c r="U716" s="245"/>
      <c r="V716" s="245"/>
      <c r="W716" s="262"/>
    </row>
    <row r="717" spans="2:23" ht="5.0999999999999996" customHeight="1" x14ac:dyDescent="0.2">
      <c r="B717" s="244"/>
      <c r="C717" s="318"/>
      <c r="D717" s="322"/>
      <c r="E717" s="325"/>
      <c r="F717" s="988"/>
      <c r="G717" s="988"/>
      <c r="H717" s="988"/>
      <c r="I717" s="988"/>
      <c r="J717" s="988"/>
      <c r="K717" s="988"/>
      <c r="L717" s="988"/>
      <c r="M717" s="988"/>
      <c r="N717" s="989"/>
      <c r="O717" s="19"/>
      <c r="P717" s="245"/>
      <c r="Q717" s="245"/>
      <c r="R717" s="245"/>
      <c r="S717" s="245"/>
      <c r="T717" s="245"/>
      <c r="U717" s="245"/>
      <c r="V717" s="245"/>
      <c r="W717" s="262"/>
    </row>
    <row r="718" spans="2:23" ht="50.1" customHeight="1" x14ac:dyDescent="0.2">
      <c r="B718" s="244"/>
      <c r="C718" s="318"/>
      <c r="D718" s="325"/>
      <c r="E718" s="325"/>
      <c r="F718" s="946"/>
      <c r="G718" s="947"/>
      <c r="H718" s="947"/>
      <c r="I718" s="947"/>
      <c r="J718" s="947"/>
      <c r="K718" s="947"/>
      <c r="L718" s="947"/>
      <c r="M718" s="947"/>
      <c r="N718" s="948"/>
      <c r="O718" s="19"/>
      <c r="P718" s="245"/>
      <c r="Q718" s="245"/>
      <c r="R718" s="245"/>
      <c r="S718" s="245"/>
      <c r="T718" s="245"/>
      <c r="U718" s="245"/>
      <c r="V718" s="245"/>
      <c r="W718" s="262"/>
    </row>
    <row r="719" spans="2:23" ht="5.0999999999999996" customHeight="1" x14ac:dyDescent="0.2">
      <c r="B719" s="244"/>
      <c r="C719" s="318"/>
      <c r="D719" s="322"/>
      <c r="E719" s="319"/>
      <c r="F719" s="319"/>
      <c r="G719" s="319"/>
      <c r="H719" s="319"/>
      <c r="I719" s="319"/>
      <c r="J719" s="319"/>
      <c r="K719" s="319"/>
      <c r="L719" s="319"/>
      <c r="M719" s="319"/>
      <c r="N719" s="320"/>
      <c r="O719" s="19"/>
      <c r="P719" s="245"/>
      <c r="Q719" s="245"/>
      <c r="R719" s="245"/>
      <c r="S719" s="245"/>
      <c r="T719" s="245"/>
      <c r="U719" s="245"/>
      <c r="V719" s="245"/>
      <c r="W719" s="262"/>
    </row>
    <row r="720" spans="2:23" ht="12.75" customHeight="1" x14ac:dyDescent="0.2">
      <c r="B720" s="244"/>
      <c r="C720" s="318"/>
      <c r="D720" s="322"/>
      <c r="E720" s="324"/>
      <c r="F720" s="990" t="str">
        <f>Translations!$B$210</f>
        <v>Atsauce uz ārējām datnēm (attiecīgā gadījumā)</v>
      </c>
      <c r="G720" s="990"/>
      <c r="H720" s="990"/>
      <c r="I720" s="990"/>
      <c r="J720" s="990"/>
      <c r="K720" s="900"/>
      <c r="L720" s="900"/>
      <c r="M720" s="900"/>
      <c r="N720" s="900"/>
      <c r="O720" s="19"/>
      <c r="P720" s="245"/>
      <c r="Q720" s="245"/>
      <c r="R720" s="245"/>
      <c r="S720" s="245"/>
      <c r="T720" s="245"/>
      <c r="U720" s="245"/>
      <c r="V720" s="245"/>
      <c r="W720" s="262" t="s">
        <v>165</v>
      </c>
    </row>
    <row r="721" spans="2:23" ht="5.0999999999999996" customHeight="1" thickBot="1" x14ac:dyDescent="0.25">
      <c r="B721" s="244"/>
      <c r="C721" s="318"/>
      <c r="D721" s="322"/>
      <c r="E721" s="319"/>
      <c r="F721" s="319"/>
      <c r="G721" s="319"/>
      <c r="H721" s="319"/>
      <c r="I721" s="319"/>
      <c r="J721" s="319"/>
      <c r="K721" s="319"/>
      <c r="L721" s="319"/>
      <c r="M721" s="319"/>
      <c r="N721" s="320"/>
      <c r="O721" s="19"/>
      <c r="P721" s="245"/>
      <c r="Q721" s="245"/>
      <c r="R721" s="245"/>
      <c r="S721" s="245"/>
      <c r="T721" s="245"/>
      <c r="U721" s="245"/>
      <c r="V721" s="245"/>
      <c r="W721" s="245"/>
    </row>
    <row r="722" spans="2:23" ht="12.75" customHeight="1" x14ac:dyDescent="0.2">
      <c r="B722" s="244"/>
      <c r="C722" s="318"/>
      <c r="D722" s="322" t="s">
        <v>33</v>
      </c>
      <c r="E722" s="1006" t="str">
        <f>Translations!$B$258</f>
        <v>Vai ir ievērota hierarhiskā kārtība?</v>
      </c>
      <c r="F722" s="1006"/>
      <c r="G722" s="1006"/>
      <c r="H722" s="1007"/>
      <c r="I722" s="260"/>
      <c r="J722" s="330" t="str">
        <f>Translations!$B$259</f>
        <v xml:space="preserve"> Ja nav, kāpēc nav?</v>
      </c>
      <c r="K722" s="926"/>
      <c r="L722" s="927"/>
      <c r="M722" s="927"/>
      <c r="N722" s="941"/>
      <c r="O722" s="19"/>
      <c r="P722" s="245"/>
      <c r="Q722" s="245"/>
      <c r="R722" s="245"/>
      <c r="S722" s="245"/>
      <c r="T722" s="245"/>
      <c r="U722" s="245"/>
      <c r="V722" s="245"/>
      <c r="W722" s="364" t="b">
        <f>AND(I722&lt;&gt;"",I722=TRUE)</f>
        <v>0</v>
      </c>
    </row>
    <row r="723" spans="2:23" ht="5.0999999999999996" customHeight="1" x14ac:dyDescent="0.2">
      <c r="B723" s="244"/>
      <c r="C723" s="318"/>
      <c r="D723" s="319"/>
      <c r="E723" s="549"/>
      <c r="F723" s="549"/>
      <c r="G723" s="549"/>
      <c r="H723" s="549"/>
      <c r="I723" s="549"/>
      <c r="J723" s="549"/>
      <c r="K723" s="549"/>
      <c r="L723" s="549"/>
      <c r="M723" s="549"/>
      <c r="N723" s="550"/>
      <c r="O723" s="19"/>
      <c r="P723" s="245"/>
      <c r="Q723" s="245"/>
      <c r="R723" s="245"/>
      <c r="S723" s="245"/>
      <c r="T723" s="245"/>
      <c r="U723" s="245"/>
      <c r="V723" s="254"/>
      <c r="W723" s="360"/>
    </row>
    <row r="724" spans="2:23" ht="12.75" customHeight="1" x14ac:dyDescent="0.2">
      <c r="B724" s="244"/>
      <c r="C724" s="318"/>
      <c r="D724" s="331"/>
      <c r="E724" s="331"/>
      <c r="F724" s="978" t="str">
        <f>Translations!$B$264</f>
        <v>Sīkākas ziņas par jebkādām atkāpēm no hierarhijas</v>
      </c>
      <c r="G724" s="978"/>
      <c r="H724" s="978"/>
      <c r="I724" s="978"/>
      <c r="J724" s="978"/>
      <c r="K724" s="978"/>
      <c r="L724" s="978"/>
      <c r="M724" s="978"/>
      <c r="N724" s="979"/>
      <c r="O724" s="19"/>
      <c r="P724" s="245"/>
      <c r="Q724" s="245"/>
      <c r="R724" s="245"/>
      <c r="S724" s="245"/>
      <c r="T724" s="245"/>
      <c r="U724" s="245"/>
      <c r="V724" s="254"/>
      <c r="W724" s="360"/>
    </row>
    <row r="725" spans="2:23" ht="25.5" customHeight="1" thickBot="1" x14ac:dyDescent="0.25">
      <c r="B725" s="244"/>
      <c r="C725" s="318"/>
      <c r="D725" s="331"/>
      <c r="E725" s="331"/>
      <c r="F725" s="946"/>
      <c r="G725" s="947"/>
      <c r="H725" s="947"/>
      <c r="I725" s="947"/>
      <c r="J725" s="947"/>
      <c r="K725" s="947"/>
      <c r="L725" s="947"/>
      <c r="M725" s="947"/>
      <c r="N725" s="948"/>
      <c r="O725" s="19"/>
      <c r="P725" s="245"/>
      <c r="Q725" s="245"/>
      <c r="R725" s="245"/>
      <c r="S725" s="245"/>
      <c r="T725" s="245"/>
      <c r="U725" s="245"/>
      <c r="V725" s="254"/>
      <c r="W725" s="268" t="b">
        <f>W722</f>
        <v>0</v>
      </c>
    </row>
    <row r="726" spans="2:23" ht="5.0999999999999996" customHeight="1" x14ac:dyDescent="0.2">
      <c r="B726" s="244"/>
      <c r="C726" s="318"/>
      <c r="D726" s="322"/>
      <c r="E726" s="319"/>
      <c r="F726" s="319"/>
      <c r="G726" s="319"/>
      <c r="H726" s="319"/>
      <c r="I726" s="319"/>
      <c r="J726" s="319"/>
      <c r="K726" s="319"/>
      <c r="L726" s="319"/>
      <c r="M726" s="319"/>
      <c r="N726" s="320"/>
      <c r="O726" s="19"/>
      <c r="P726" s="245"/>
      <c r="Q726" s="245"/>
      <c r="R726" s="245"/>
      <c r="S726" s="245"/>
      <c r="T726" s="245"/>
      <c r="U726" s="245"/>
      <c r="V726" s="245"/>
      <c r="W726" s="363"/>
    </row>
    <row r="727" spans="2:23" ht="5.0999999999999996" customHeight="1" x14ac:dyDescent="0.2">
      <c r="B727" s="244"/>
      <c r="C727" s="315"/>
      <c r="D727" s="328"/>
      <c r="E727" s="316"/>
      <c r="F727" s="316"/>
      <c r="G727" s="316"/>
      <c r="H727" s="316"/>
      <c r="I727" s="316"/>
      <c r="J727" s="316"/>
      <c r="K727" s="316"/>
      <c r="L727" s="316"/>
      <c r="M727" s="316"/>
      <c r="N727" s="317"/>
      <c r="O727" s="19"/>
      <c r="P727" s="245"/>
      <c r="Q727" s="245"/>
      <c r="R727" s="245"/>
      <c r="S727" s="245"/>
      <c r="T727" s="245"/>
      <c r="U727" s="245"/>
      <c r="V727" s="245"/>
      <c r="W727" s="262"/>
    </row>
    <row r="728" spans="2:23" ht="12.75" customHeight="1" x14ac:dyDescent="0.2">
      <c r="B728" s="244"/>
      <c r="C728" s="318"/>
      <c r="D728" s="321" t="s">
        <v>30</v>
      </c>
      <c r="E728" s="1017" t="str">
        <f>Translations!$B$362</f>
        <v>Eksportētais izmērāmais siltums</v>
      </c>
      <c r="F728" s="1017"/>
      <c r="G728" s="1017"/>
      <c r="H728" s="1017"/>
      <c r="I728" s="1017"/>
      <c r="J728" s="1017"/>
      <c r="K728" s="1017"/>
      <c r="L728" s="1017"/>
      <c r="M728" s="1017"/>
      <c r="N728" s="1018"/>
      <c r="O728" s="19"/>
      <c r="P728" s="245"/>
      <c r="Q728" s="245"/>
      <c r="R728" s="245"/>
      <c r="S728" s="254"/>
      <c r="T728" s="254"/>
      <c r="U728" s="245"/>
      <c r="V728" s="245"/>
      <c r="W728" s="262"/>
    </row>
    <row r="729" spans="2:23" ht="12.75" customHeight="1" x14ac:dyDescent="0.2">
      <c r="B729" s="244"/>
      <c r="C729" s="318"/>
      <c r="D729" s="319"/>
      <c r="E729" s="1019" t="str">
        <f>Translations!$B$405</f>
        <v>Tieši VĪP datu vākšanas vajadzībām šai sadaļai vajadzētu aptvert visus datus, kas iekļauti bāzlīnijas datu vākšanas veidnes G lapas e) punktā.</v>
      </c>
      <c r="F729" s="1020"/>
      <c r="G729" s="1020"/>
      <c r="H729" s="1020"/>
      <c r="I729" s="1020"/>
      <c r="J729" s="1020"/>
      <c r="K729" s="1020"/>
      <c r="L729" s="1020"/>
      <c r="M729" s="1020"/>
      <c r="N729" s="1021"/>
      <c r="O729" s="19"/>
      <c r="P729" s="245"/>
      <c r="Q729" s="245"/>
      <c r="R729" s="245"/>
      <c r="S729" s="245"/>
      <c r="T729" s="245"/>
      <c r="U729" s="245"/>
      <c r="V729" s="245"/>
      <c r="W729" s="262"/>
    </row>
    <row r="730" spans="2:23" ht="12.75" customHeight="1" x14ac:dyDescent="0.2">
      <c r="B730" s="244"/>
      <c r="C730" s="318"/>
      <c r="D730" s="322" t="s">
        <v>32</v>
      </c>
      <c r="E730" s="980" t="str">
        <f>Translations!$B$409</f>
        <v>Vai šai apakšiekārtai ir relevantas citas izmērāma siltuma plūsmas?</v>
      </c>
      <c r="F730" s="980"/>
      <c r="G730" s="980"/>
      <c r="H730" s="980"/>
      <c r="I730" s="980"/>
      <c r="J730" s="980"/>
      <c r="K730" s="980"/>
      <c r="L730" s="980"/>
      <c r="M730" s="986"/>
      <c r="N730" s="986"/>
      <c r="O730" s="19"/>
      <c r="P730" s="245"/>
      <c r="Q730" s="245"/>
      <c r="R730" s="245"/>
      <c r="S730" s="245"/>
      <c r="T730" s="245"/>
      <c r="U730" s="245"/>
      <c r="V730" s="245"/>
      <c r="W730" s="262"/>
    </row>
    <row r="731" spans="2:23" ht="12.75" customHeight="1" x14ac:dyDescent="0.2">
      <c r="B731" s="244"/>
      <c r="C731" s="318"/>
      <c r="D731" s="322"/>
      <c r="E731" s="319"/>
      <c r="F731" s="319"/>
      <c r="G731" s="319"/>
      <c r="H731" s="319"/>
      <c r="I731" s="319"/>
      <c r="J731" s="921" t="str">
        <f>IF(M631=EUConst_NotRelevant,"",IF(AND(M730&lt;&gt;"",M730=FALSE),HYPERLINK("#" &amp; Q731,EUconst_MsgGoOn),""))</f>
        <v/>
      </c>
      <c r="K731" s="922"/>
      <c r="L731" s="922"/>
      <c r="M731" s="922"/>
      <c r="N731" s="923"/>
      <c r="O731" s="19"/>
      <c r="P731" s="22" t="s">
        <v>172</v>
      </c>
      <c r="Q731" s="371" t="str">
        <f>Q632</f>
        <v>#JUMP_G6</v>
      </c>
      <c r="R731" s="245"/>
      <c r="S731" s="245"/>
      <c r="T731" s="245"/>
      <c r="U731" s="245"/>
      <c r="V731" s="245"/>
      <c r="W731" s="262"/>
    </row>
    <row r="732" spans="2:23" ht="5.0999999999999996" customHeight="1" x14ac:dyDescent="0.2">
      <c r="C732" s="318"/>
      <c r="D732" s="322"/>
      <c r="E732" s="322"/>
      <c r="F732" s="322"/>
      <c r="G732" s="322"/>
      <c r="H732" s="322"/>
      <c r="I732" s="322"/>
      <c r="J732" s="322"/>
      <c r="K732" s="322"/>
      <c r="L732" s="322"/>
      <c r="M732" s="322"/>
      <c r="N732" s="329"/>
      <c r="O732" s="19"/>
      <c r="P732" s="22"/>
      <c r="Q732" s="245"/>
      <c r="R732" s="245"/>
      <c r="S732" s="245"/>
      <c r="T732" s="245"/>
      <c r="U732" s="245"/>
      <c r="V732" s="245"/>
      <c r="W732" s="262"/>
    </row>
    <row r="733" spans="2:23" ht="12.75" customHeight="1" x14ac:dyDescent="0.2">
      <c r="C733" s="318"/>
      <c r="D733" s="322" t="s">
        <v>33</v>
      </c>
      <c r="E733" s="980" t="str">
        <f>Translations!$B$249</f>
        <v>Informācija par izmantoto metodiku</v>
      </c>
      <c r="F733" s="980"/>
      <c r="G733" s="980"/>
      <c r="H733" s="980"/>
      <c r="I733" s="980"/>
      <c r="J733" s="980"/>
      <c r="K733" s="980"/>
      <c r="L733" s="980"/>
      <c r="M733" s="980"/>
      <c r="N733" s="981"/>
      <c r="O733" s="19"/>
      <c r="P733" s="245"/>
      <c r="Q733" s="245"/>
      <c r="R733" s="245"/>
      <c r="S733" s="245"/>
      <c r="T733" s="245"/>
      <c r="U733" s="245"/>
      <c r="V733" s="245"/>
      <c r="W733" s="262"/>
    </row>
    <row r="734" spans="2:23" ht="25.5" customHeight="1" thickBot="1" x14ac:dyDescent="0.25">
      <c r="C734" s="318"/>
      <c r="D734" s="319"/>
      <c r="E734" s="319"/>
      <c r="F734" s="319"/>
      <c r="G734" s="319"/>
      <c r="H734" s="319"/>
      <c r="I734" s="982" t="str">
        <f>Translations!$B$254</f>
        <v>Datu avots</v>
      </c>
      <c r="J734" s="982"/>
      <c r="K734" s="982" t="str">
        <f>Translations!$B$255</f>
        <v>Cits datu avots (attiecīgā gadījumā)</v>
      </c>
      <c r="L734" s="982"/>
      <c r="M734" s="982" t="str">
        <f>Translations!$B$255</f>
        <v>Cits datu avots (attiecīgā gadījumā)</v>
      </c>
      <c r="N734" s="982"/>
      <c r="O734" s="19"/>
      <c r="P734" s="245"/>
      <c r="Q734" s="245"/>
      <c r="R734" s="245"/>
      <c r="S734" s="245"/>
      <c r="T734" s="245"/>
      <c r="U734" s="245"/>
      <c r="V734" s="245"/>
      <c r="W734" s="262" t="s">
        <v>165</v>
      </c>
    </row>
    <row r="735" spans="2:23" ht="12.75" customHeight="1" thickBot="1" x14ac:dyDescent="0.25">
      <c r="C735" s="318"/>
      <c r="D735" s="322"/>
      <c r="E735" s="324" t="s">
        <v>302</v>
      </c>
      <c r="F735" s="967" t="str">
        <f>Translations!$B$422</f>
        <v>Eksportētais siltums</v>
      </c>
      <c r="G735" s="967"/>
      <c r="H735" s="968"/>
      <c r="I735" s="958"/>
      <c r="J735" s="959"/>
      <c r="K735" s="953"/>
      <c r="L735" s="957"/>
      <c r="M735" s="953"/>
      <c r="N735" s="954"/>
      <c r="O735" s="19"/>
      <c r="P735" s="245"/>
      <c r="Q735" s="245"/>
      <c r="R735" s="245"/>
      <c r="S735" s="245"/>
      <c r="T735" s="245"/>
      <c r="U735" s="245"/>
      <c r="V735" s="370" t="b">
        <f>OR(AND(M730&lt;&gt;"",M730=FALSE))</f>
        <v>0</v>
      </c>
      <c r="W735" s="364" t="b">
        <f>OR(AND(M730&lt;&gt;"",M730=FALSE),AND(H735&lt;&gt;"",H735=FALSE))</f>
        <v>0</v>
      </c>
    </row>
    <row r="736" spans="2:23" ht="12.75" customHeight="1" x14ac:dyDescent="0.2">
      <c r="C736" s="318"/>
      <c r="D736" s="322"/>
      <c r="E736" s="324" t="s">
        <v>303</v>
      </c>
      <c r="F736" s="976" t="str">
        <f>Translations!$B$274</f>
        <v>Neto izmērāmā siltuma plūsmas</v>
      </c>
      <c r="G736" s="976"/>
      <c r="H736" s="977"/>
      <c r="I736" s="934"/>
      <c r="J736" s="966"/>
      <c r="K736" s="936"/>
      <c r="L736" s="938"/>
      <c r="M736" s="936"/>
      <c r="N736" s="938"/>
      <c r="O736" s="19"/>
      <c r="P736" s="245"/>
      <c r="Q736" s="245"/>
      <c r="R736" s="245"/>
      <c r="S736" s="245"/>
      <c r="T736" s="245"/>
      <c r="U736" s="245"/>
      <c r="V736" s="245"/>
      <c r="W736" s="365" t="b">
        <f>W735</f>
        <v>0</v>
      </c>
    </row>
    <row r="737" spans="1:23" ht="5.0999999999999996" customHeight="1" x14ac:dyDescent="0.2">
      <c r="C737" s="318"/>
      <c r="D737" s="322"/>
      <c r="E737" s="319"/>
      <c r="F737" s="319"/>
      <c r="G737" s="319"/>
      <c r="H737" s="319"/>
      <c r="I737" s="319"/>
      <c r="J737" s="319"/>
      <c r="K737" s="319"/>
      <c r="L737" s="319"/>
      <c r="M737" s="319"/>
      <c r="N737" s="320"/>
      <c r="O737" s="19"/>
      <c r="P737" s="245"/>
      <c r="Q737" s="245"/>
      <c r="R737" s="245"/>
      <c r="S737" s="245"/>
      <c r="T737" s="245"/>
      <c r="U737" s="245"/>
      <c r="V737" s="245"/>
      <c r="W737" s="360"/>
    </row>
    <row r="738" spans="1:23" ht="12.75" customHeight="1" x14ac:dyDescent="0.2">
      <c r="C738" s="318"/>
      <c r="D738" s="322"/>
      <c r="E738" s="324" t="s">
        <v>304</v>
      </c>
      <c r="F738" s="978" t="str">
        <f>Translations!$B$257</f>
        <v>Izmantotās metodikas apraksts</v>
      </c>
      <c r="G738" s="978"/>
      <c r="H738" s="978"/>
      <c r="I738" s="978"/>
      <c r="J738" s="978"/>
      <c r="K738" s="978"/>
      <c r="L738" s="978"/>
      <c r="M738" s="978"/>
      <c r="N738" s="979"/>
      <c r="O738" s="19"/>
      <c r="P738" s="245"/>
      <c r="Q738" s="245"/>
      <c r="R738" s="245"/>
      <c r="S738" s="245"/>
      <c r="T738" s="245"/>
      <c r="U738" s="245"/>
      <c r="V738" s="245"/>
      <c r="W738" s="360"/>
    </row>
    <row r="739" spans="1:23" ht="5.0999999999999996" customHeight="1" x14ac:dyDescent="0.2">
      <c r="C739" s="318"/>
      <c r="D739" s="319"/>
      <c r="E739" s="323"/>
      <c r="F739" s="213"/>
      <c r="G739" s="553"/>
      <c r="H739" s="553"/>
      <c r="I739" s="553"/>
      <c r="J739" s="553"/>
      <c r="K739" s="553"/>
      <c r="L739" s="553"/>
      <c r="M739" s="553"/>
      <c r="N739" s="554"/>
      <c r="O739" s="19"/>
      <c r="P739" s="245"/>
      <c r="Q739" s="245"/>
      <c r="R739" s="245"/>
      <c r="S739" s="245"/>
      <c r="T739" s="245"/>
      <c r="U739" s="245"/>
      <c r="V739" s="245"/>
      <c r="W739" s="360"/>
    </row>
    <row r="740" spans="1:23" ht="12.75" customHeight="1" x14ac:dyDescent="0.2">
      <c r="C740" s="318"/>
      <c r="D740" s="322"/>
      <c r="E740" s="324"/>
      <c r="F740" s="987" t="str">
        <f>IF(M631=EUConst_Relevant,HYPERLINK("#" &amp; Q740,EUConst_MsgDescription),"")</f>
        <v/>
      </c>
      <c r="G740" s="961"/>
      <c r="H740" s="961"/>
      <c r="I740" s="961"/>
      <c r="J740" s="961"/>
      <c r="K740" s="961"/>
      <c r="L740" s="961"/>
      <c r="M740" s="961"/>
      <c r="N740" s="962"/>
      <c r="O740" s="19"/>
      <c r="P740" s="22" t="s">
        <v>172</v>
      </c>
      <c r="Q740" s="371" t="str">
        <f>"#"&amp;ADDRESS(ROW($C$11),COLUMN($C$11))</f>
        <v>#$C$11</v>
      </c>
      <c r="R740" s="245"/>
      <c r="S740" s="245"/>
      <c r="T740" s="245"/>
      <c r="U740" s="245"/>
      <c r="V740" s="245"/>
      <c r="W740" s="360"/>
    </row>
    <row r="741" spans="1:23" ht="5.0999999999999996" customHeight="1" x14ac:dyDescent="0.2">
      <c r="C741" s="318"/>
      <c r="D741" s="322"/>
      <c r="E741" s="325"/>
      <c r="F741" s="988"/>
      <c r="G741" s="988"/>
      <c r="H741" s="988"/>
      <c r="I741" s="988"/>
      <c r="J741" s="988"/>
      <c r="K741" s="988"/>
      <c r="L741" s="988"/>
      <c r="M741" s="988"/>
      <c r="N741" s="989"/>
      <c r="O741" s="19"/>
      <c r="P741" s="245"/>
      <c r="Q741" s="245"/>
      <c r="R741" s="245"/>
      <c r="S741" s="245"/>
      <c r="T741" s="245"/>
      <c r="U741" s="245"/>
      <c r="V741" s="245"/>
      <c r="W741" s="360"/>
    </row>
    <row r="742" spans="1:23" s="249" customFormat="1" ht="50.1" customHeight="1" x14ac:dyDescent="0.2">
      <c r="A742" s="254"/>
      <c r="B742" s="12"/>
      <c r="C742" s="318"/>
      <c r="D742" s="325"/>
      <c r="E742" s="325"/>
      <c r="F742" s="946"/>
      <c r="G742" s="947"/>
      <c r="H742" s="947"/>
      <c r="I742" s="947"/>
      <c r="J742" s="947"/>
      <c r="K742" s="947"/>
      <c r="L742" s="947"/>
      <c r="M742" s="947"/>
      <c r="N742" s="948"/>
      <c r="O742" s="19"/>
      <c r="P742" s="254"/>
      <c r="Q742" s="254"/>
      <c r="R742" s="254"/>
      <c r="S742" s="245"/>
      <c r="T742" s="245"/>
      <c r="U742" s="254"/>
      <c r="V742" s="254"/>
      <c r="W742" s="366" t="b">
        <f>V735</f>
        <v>0</v>
      </c>
    </row>
    <row r="743" spans="1:23" ht="5.0999999999999996" customHeight="1" x14ac:dyDescent="0.2">
      <c r="C743" s="318"/>
      <c r="D743" s="322"/>
      <c r="E743" s="319"/>
      <c r="F743" s="319"/>
      <c r="G743" s="319"/>
      <c r="H743" s="319"/>
      <c r="I743" s="319"/>
      <c r="J743" s="319"/>
      <c r="K743" s="319"/>
      <c r="L743" s="319"/>
      <c r="M743" s="319"/>
      <c r="N743" s="320"/>
      <c r="O743" s="19"/>
      <c r="P743" s="245"/>
      <c r="Q743" s="245"/>
      <c r="R743" s="245"/>
      <c r="S743" s="245"/>
      <c r="T743" s="245"/>
      <c r="U743" s="245"/>
      <c r="V743" s="245"/>
      <c r="W743" s="360"/>
    </row>
    <row r="744" spans="1:23" ht="12.75" customHeight="1" x14ac:dyDescent="0.2">
      <c r="C744" s="318"/>
      <c r="D744" s="322"/>
      <c r="E744" s="324"/>
      <c r="F744" s="990" t="str">
        <f>Translations!$B$210</f>
        <v>Atsauce uz ārējām datnēm (attiecīgā gadījumā)</v>
      </c>
      <c r="G744" s="990"/>
      <c r="H744" s="990"/>
      <c r="I744" s="990"/>
      <c r="J744" s="990"/>
      <c r="K744" s="900"/>
      <c r="L744" s="900"/>
      <c r="M744" s="900"/>
      <c r="N744" s="900"/>
      <c r="O744" s="19"/>
      <c r="P744" s="245"/>
      <c r="Q744" s="245"/>
      <c r="R744" s="245"/>
      <c r="S744" s="245"/>
      <c r="T744" s="245"/>
      <c r="U744" s="245"/>
      <c r="V744" s="245"/>
      <c r="W744" s="366" t="b">
        <f>W742</f>
        <v>0</v>
      </c>
    </row>
    <row r="745" spans="1:23" ht="5.0999999999999996" customHeight="1" thickBot="1" x14ac:dyDescent="0.25">
      <c r="C745" s="318"/>
      <c r="D745" s="322"/>
      <c r="E745" s="319"/>
      <c r="F745" s="319"/>
      <c r="G745" s="319"/>
      <c r="H745" s="319"/>
      <c r="I745" s="319"/>
      <c r="J745" s="319"/>
      <c r="K745" s="319"/>
      <c r="L745" s="319"/>
      <c r="M745" s="319"/>
      <c r="N745" s="320"/>
      <c r="O745" s="19"/>
      <c r="P745" s="245"/>
      <c r="Q745" s="245"/>
      <c r="R745" s="245"/>
      <c r="S745" s="245"/>
      <c r="T745" s="245"/>
      <c r="U745" s="245"/>
      <c r="V745" s="254"/>
      <c r="W745" s="360"/>
    </row>
    <row r="746" spans="1:23" ht="12.75" customHeight="1" thickBot="1" x14ac:dyDescent="0.25">
      <c r="C746" s="318"/>
      <c r="D746" s="322" t="s">
        <v>33</v>
      </c>
      <c r="E746" s="1006" t="str">
        <f>Translations!$B$258</f>
        <v>Vai ir ievērota hierarhiskā kārtība?</v>
      </c>
      <c r="F746" s="1006"/>
      <c r="G746" s="1006"/>
      <c r="H746" s="1007"/>
      <c r="I746" s="260"/>
      <c r="J746" s="330" t="str">
        <f>Translations!$B$259</f>
        <v xml:space="preserve"> Ja nav, kāpēc nav?</v>
      </c>
      <c r="K746" s="926"/>
      <c r="L746" s="927"/>
      <c r="M746" s="927"/>
      <c r="N746" s="941"/>
      <c r="O746" s="19"/>
      <c r="P746" s="245"/>
      <c r="Q746" s="245"/>
      <c r="R746" s="245"/>
      <c r="S746" s="245"/>
      <c r="T746" s="245"/>
      <c r="U746" s="245"/>
      <c r="V746" s="368" t="b">
        <f>W744</f>
        <v>0</v>
      </c>
      <c r="W746" s="361" t="b">
        <f>OR(W742,AND(I746&lt;&gt;"",I746=TRUE))</f>
        <v>0</v>
      </c>
    </row>
    <row r="747" spans="1:23" ht="5.0999999999999996" customHeight="1" x14ac:dyDescent="0.2">
      <c r="C747" s="318"/>
      <c r="D747" s="319"/>
      <c r="E747" s="549"/>
      <c r="F747" s="549"/>
      <c r="G747" s="549"/>
      <c r="H747" s="549"/>
      <c r="I747" s="549"/>
      <c r="J747" s="549"/>
      <c r="K747" s="549"/>
      <c r="L747" s="549"/>
      <c r="M747" s="549"/>
      <c r="N747" s="550"/>
      <c r="O747" s="19"/>
      <c r="P747" s="245"/>
      <c r="Q747" s="245"/>
      <c r="R747" s="245"/>
      <c r="S747" s="245"/>
      <c r="T747" s="245"/>
      <c r="U747" s="245"/>
      <c r="V747" s="254"/>
      <c r="W747" s="360"/>
    </row>
    <row r="748" spans="1:23" ht="12.75" customHeight="1" x14ac:dyDescent="0.2">
      <c r="C748" s="318"/>
      <c r="D748" s="331"/>
      <c r="E748" s="331"/>
      <c r="F748" s="978" t="str">
        <f>Translations!$B$264</f>
        <v>Sīkākas ziņas par jebkādām atkāpēm no hierarhijas</v>
      </c>
      <c r="G748" s="978"/>
      <c r="H748" s="978"/>
      <c r="I748" s="978"/>
      <c r="J748" s="978"/>
      <c r="K748" s="978"/>
      <c r="L748" s="978"/>
      <c r="M748" s="978"/>
      <c r="N748" s="979"/>
      <c r="O748" s="19"/>
      <c r="P748" s="245"/>
      <c r="Q748" s="245"/>
      <c r="R748" s="245"/>
      <c r="S748" s="245"/>
      <c r="T748" s="245"/>
      <c r="U748" s="245"/>
      <c r="V748" s="254"/>
      <c r="W748" s="360"/>
    </row>
    <row r="749" spans="1:23" ht="25.5" customHeight="1" x14ac:dyDescent="0.2">
      <c r="C749" s="318"/>
      <c r="D749" s="331"/>
      <c r="E749" s="331"/>
      <c r="F749" s="946"/>
      <c r="G749" s="947"/>
      <c r="H749" s="947"/>
      <c r="I749" s="947"/>
      <c r="J749" s="947"/>
      <c r="K749" s="947"/>
      <c r="L749" s="947"/>
      <c r="M749" s="947"/>
      <c r="N749" s="948"/>
      <c r="O749" s="19"/>
      <c r="P749" s="245"/>
      <c r="Q749" s="245"/>
      <c r="R749" s="245"/>
      <c r="S749" s="245"/>
      <c r="T749" s="245"/>
      <c r="U749" s="245"/>
      <c r="V749" s="254"/>
      <c r="W749" s="366" t="b">
        <f>W746</f>
        <v>0</v>
      </c>
    </row>
    <row r="750" spans="1:23" ht="5.0999999999999996" customHeight="1" x14ac:dyDescent="0.2">
      <c r="C750" s="318"/>
      <c r="D750" s="319"/>
      <c r="E750" s="549"/>
      <c r="F750" s="549"/>
      <c r="G750" s="549"/>
      <c r="H750" s="549"/>
      <c r="I750" s="549"/>
      <c r="J750" s="549"/>
      <c r="K750" s="549"/>
      <c r="L750" s="549"/>
      <c r="M750" s="549"/>
      <c r="N750" s="550"/>
      <c r="O750" s="19"/>
      <c r="P750" s="245"/>
      <c r="Q750" s="245"/>
      <c r="R750" s="245"/>
      <c r="S750" s="245"/>
      <c r="T750" s="245"/>
      <c r="U750" s="245"/>
      <c r="V750" s="254"/>
      <c r="W750" s="360"/>
    </row>
    <row r="751" spans="1:23" ht="12.75" customHeight="1" x14ac:dyDescent="0.2">
      <c r="C751" s="318"/>
      <c r="D751" s="322" t="s">
        <v>34</v>
      </c>
      <c r="E751" s="980" t="str">
        <f>Translations!$B$363</f>
        <v>Relevanto attiecināmo emisijas faktoru noteikšanas metodikas apraksts saskaņā ar FAR VII pielikuma 10.1.2. un 10.1.3. iedaļu.</v>
      </c>
      <c r="F751" s="980"/>
      <c r="G751" s="980"/>
      <c r="H751" s="980"/>
      <c r="I751" s="980"/>
      <c r="J751" s="980"/>
      <c r="K751" s="980"/>
      <c r="L751" s="980"/>
      <c r="M751" s="980"/>
      <c r="N751" s="981"/>
      <c r="O751" s="19"/>
      <c r="P751" s="245"/>
      <c r="Q751" s="245"/>
      <c r="R751" s="245"/>
      <c r="S751" s="245"/>
      <c r="T751" s="245"/>
      <c r="U751" s="245"/>
      <c r="V751" s="254"/>
      <c r="W751" s="360"/>
    </row>
    <row r="752" spans="1:23" ht="5.0999999999999996" customHeight="1" x14ac:dyDescent="0.2">
      <c r="C752" s="318"/>
      <c r="D752" s="319"/>
      <c r="E752" s="323"/>
      <c r="F752" s="213"/>
      <c r="G752" s="553"/>
      <c r="H752" s="553"/>
      <c r="I752" s="553"/>
      <c r="J752" s="553"/>
      <c r="K752" s="553"/>
      <c r="L752" s="553"/>
      <c r="M752" s="553"/>
      <c r="N752" s="554"/>
      <c r="O752" s="19"/>
      <c r="P752" s="245"/>
      <c r="Q752" s="245"/>
      <c r="R752" s="245"/>
      <c r="S752" s="245"/>
      <c r="T752" s="245"/>
      <c r="U752" s="245"/>
      <c r="V752" s="245"/>
      <c r="W752" s="360"/>
    </row>
    <row r="753" spans="1:25" ht="12.75" customHeight="1" x14ac:dyDescent="0.2">
      <c r="C753" s="318"/>
      <c r="D753" s="322"/>
      <c r="E753" s="324"/>
      <c r="F753" s="987" t="str">
        <f>IF(M631=EUConst_Relevant,HYPERLINK("#" &amp; Q753,EUConst_MsgDescription),"")</f>
        <v/>
      </c>
      <c r="G753" s="961"/>
      <c r="H753" s="961"/>
      <c r="I753" s="961"/>
      <c r="J753" s="961"/>
      <c r="K753" s="961"/>
      <c r="L753" s="961"/>
      <c r="M753" s="961"/>
      <c r="N753" s="962"/>
      <c r="O753" s="19"/>
      <c r="P753" s="22" t="s">
        <v>172</v>
      </c>
      <c r="Q753" s="371" t="str">
        <f>"#"&amp;ADDRESS(ROW($C$11),COLUMN($C$11))</f>
        <v>#$C$11</v>
      </c>
      <c r="R753" s="245"/>
      <c r="S753" s="245"/>
      <c r="T753" s="245"/>
      <c r="U753" s="245"/>
      <c r="V753" s="245"/>
      <c r="W753" s="360"/>
    </row>
    <row r="754" spans="1:25" ht="5.0999999999999996" customHeight="1" x14ac:dyDescent="0.2">
      <c r="C754" s="318"/>
      <c r="D754" s="322"/>
      <c r="E754" s="325"/>
      <c r="F754" s="988"/>
      <c r="G754" s="988"/>
      <c r="H754" s="988"/>
      <c r="I754" s="988"/>
      <c r="J754" s="988"/>
      <c r="K754" s="988"/>
      <c r="L754" s="988"/>
      <c r="M754" s="988"/>
      <c r="N754" s="989"/>
      <c r="O754" s="19"/>
      <c r="P754" s="245"/>
      <c r="Q754" s="245"/>
      <c r="R754" s="245"/>
      <c r="S754" s="245"/>
      <c r="T754" s="245"/>
      <c r="U754" s="245"/>
      <c r="V754" s="245"/>
      <c r="W754" s="360"/>
    </row>
    <row r="755" spans="1:25" s="249" customFormat="1" ht="50.1" customHeight="1" x14ac:dyDescent="0.2">
      <c r="A755" s="254"/>
      <c r="B755" s="12"/>
      <c r="C755" s="318"/>
      <c r="D755" s="331"/>
      <c r="E755" s="332"/>
      <c r="F755" s="946"/>
      <c r="G755" s="947"/>
      <c r="H755" s="947"/>
      <c r="I755" s="947"/>
      <c r="J755" s="947"/>
      <c r="K755" s="947"/>
      <c r="L755" s="947"/>
      <c r="M755" s="947"/>
      <c r="N755" s="948"/>
      <c r="O755" s="19"/>
      <c r="P755" s="269"/>
      <c r="Q755" s="245"/>
      <c r="R755" s="254"/>
      <c r="S755" s="245"/>
      <c r="T755" s="245"/>
      <c r="U755" s="254"/>
      <c r="V755" s="254"/>
      <c r="W755" s="366" t="b">
        <f>W744</f>
        <v>0</v>
      </c>
    </row>
    <row r="756" spans="1:25" ht="5.0999999999999996" customHeight="1" x14ac:dyDescent="0.2">
      <c r="C756" s="318"/>
      <c r="D756" s="322"/>
      <c r="E756" s="319"/>
      <c r="F756" s="319"/>
      <c r="G756" s="319"/>
      <c r="H756" s="319"/>
      <c r="I756" s="319"/>
      <c r="J756" s="319"/>
      <c r="K756" s="319"/>
      <c r="L756" s="319"/>
      <c r="M756" s="319"/>
      <c r="N756" s="320"/>
      <c r="O756" s="19"/>
      <c r="P756" s="245"/>
      <c r="Q756" s="245"/>
      <c r="R756" s="245"/>
      <c r="S756" s="245"/>
      <c r="T756" s="245"/>
      <c r="U756" s="245"/>
      <c r="V756" s="245"/>
      <c r="W756" s="360"/>
    </row>
    <row r="757" spans="1:25" ht="12.75" customHeight="1" thickBot="1" x14ac:dyDescent="0.25">
      <c r="C757" s="318"/>
      <c r="D757" s="322"/>
      <c r="E757" s="324"/>
      <c r="F757" s="990" t="str">
        <f>Translations!$B$210</f>
        <v>Atsauce uz ārējām datnēm (attiecīgā gadījumā)</v>
      </c>
      <c r="G757" s="990"/>
      <c r="H757" s="990"/>
      <c r="I757" s="990"/>
      <c r="J757" s="990"/>
      <c r="K757" s="900"/>
      <c r="L757" s="900"/>
      <c r="M757" s="900"/>
      <c r="N757" s="900"/>
      <c r="O757" s="19"/>
      <c r="P757" s="245"/>
      <c r="Q757" s="245"/>
      <c r="R757" s="245"/>
      <c r="S757" s="245"/>
      <c r="T757" s="245"/>
      <c r="U757" s="245"/>
      <c r="V757" s="245"/>
      <c r="W757" s="367" t="b">
        <f>W755</f>
        <v>0</v>
      </c>
    </row>
    <row r="758" spans="1:25" s="20" customFormat="1" ht="12.75" x14ac:dyDescent="0.2">
      <c r="A758" s="18"/>
      <c r="B758" s="36"/>
      <c r="C758" s="337"/>
      <c r="D758" s="338"/>
      <c r="E758" s="338"/>
      <c r="F758" s="338"/>
      <c r="G758" s="338"/>
      <c r="H758" s="338"/>
      <c r="I758" s="338"/>
      <c r="J758" s="338"/>
      <c r="K758" s="338"/>
      <c r="L758" s="338"/>
      <c r="M758" s="338"/>
      <c r="N758" s="339"/>
      <c r="O758" s="19"/>
      <c r="P758" s="245"/>
      <c r="Q758" s="245"/>
      <c r="R758" s="245"/>
      <c r="S758" s="23"/>
      <c r="T758" s="22"/>
      <c r="U758" s="22"/>
      <c r="V758" s="22"/>
      <c r="W758" s="238"/>
    </row>
    <row r="759" spans="1:25" s="20" customFormat="1" ht="15" thickBot="1" x14ac:dyDescent="0.25">
      <c r="A759" s="18"/>
      <c r="B759" s="36"/>
      <c r="C759" s="36"/>
      <c r="D759" s="36"/>
      <c r="E759" s="36"/>
      <c r="F759" s="36"/>
      <c r="G759" s="36"/>
      <c r="H759" s="36"/>
      <c r="I759" s="36"/>
      <c r="J759" s="36"/>
      <c r="K759" s="36"/>
      <c r="L759" s="36"/>
      <c r="M759" s="36"/>
      <c r="N759" s="36"/>
      <c r="O759" s="19"/>
      <c r="P759" s="245"/>
      <c r="Q759" s="245"/>
      <c r="R759" s="23"/>
      <c r="S759" s="23"/>
      <c r="T759" s="22"/>
      <c r="U759" s="22"/>
      <c r="V759" s="22"/>
      <c r="W759" s="238"/>
      <c r="X759" s="244"/>
      <c r="Y759" s="244"/>
    </row>
    <row r="760" spans="1:25" s="20" customFormat="1" ht="12.75" customHeight="1" thickBot="1" x14ac:dyDescent="0.3">
      <c r="A760" s="18"/>
      <c r="B760" s="36"/>
      <c r="C760" s="281"/>
      <c r="D760" s="281"/>
      <c r="E760" s="281"/>
      <c r="F760" s="281"/>
      <c r="G760" s="281"/>
      <c r="H760" s="281"/>
      <c r="I760" s="281"/>
      <c r="J760" s="281"/>
      <c r="K760" s="281"/>
      <c r="L760" s="281"/>
      <c r="M760" s="281"/>
      <c r="N760" s="281"/>
      <c r="O760" s="19"/>
      <c r="P760" s="22"/>
      <c r="Q760" s="22"/>
      <c r="R760" s="23"/>
      <c r="S760" s="23"/>
      <c r="T760" s="22"/>
      <c r="U760" s="22"/>
      <c r="V760" s="22"/>
      <c r="W760" s="238"/>
      <c r="X760" s="244"/>
      <c r="Y760" s="244"/>
    </row>
    <row r="761" spans="1:25" s="20" customFormat="1" ht="15" customHeight="1" thickBot="1" x14ac:dyDescent="0.3">
      <c r="A761" s="18"/>
      <c r="B761" s="163"/>
      <c r="C761" s="374">
        <f>C631+1</f>
        <v>6</v>
      </c>
      <c r="D761" s="1075" t="str">
        <f>Translations!$B$386</f>
        <v>Alternatīvās apakšiekārta:</v>
      </c>
      <c r="E761" s="1076"/>
      <c r="F761" s="1076"/>
      <c r="G761" s="1076"/>
      <c r="H761" s="1077"/>
      <c r="I761" s="1078" t="str">
        <f>INDEX(EUconst_FallBackListNames,$C761)</f>
        <v>Kurināmā līmeņatzīmes apakšiekārta (bez OEP | bez OIM)</v>
      </c>
      <c r="J761" s="1079"/>
      <c r="K761" s="1079"/>
      <c r="L761" s="1080"/>
      <c r="M761" s="1081" t="str">
        <f>IF(ISBLANK(INDEX(CNTR_FallBackSubInstRelevant,C761)),"",IF(INDEX(CNTR_FallBackSubInstRelevant,C761),EUConst_Relevant,EUConst_NotRelevant))</f>
        <v/>
      </c>
      <c r="N761" s="1082"/>
      <c r="O761" s="19"/>
      <c r="P761" s="373">
        <f>C761</f>
        <v>6</v>
      </c>
      <c r="Q761" s="245"/>
      <c r="R761" s="245"/>
      <c r="S761" s="245"/>
      <c r="T761" s="245"/>
      <c r="U761" s="23"/>
      <c r="V761" s="311" t="s">
        <v>318</v>
      </c>
      <c r="W761" s="356" t="b">
        <f>AND(CNTR_ExistSubInstEntries,M761=EUConst_NotRelevant)</f>
        <v>0</v>
      </c>
    </row>
    <row r="762" spans="1:25" s="20" customFormat="1" ht="12.75" customHeight="1" thickBot="1" x14ac:dyDescent="0.25">
      <c r="A762" s="18"/>
      <c r="B762" s="36"/>
      <c r="C762" s="278"/>
      <c r="D762" s="279"/>
      <c r="E762" s="279"/>
      <c r="F762" s="279"/>
      <c r="G762" s="279"/>
      <c r="H762" s="280"/>
      <c r="I762" s="1083" t="str">
        <f>IF(M761=EUConst_NotRelevant,HYPERLINK(Q762,EUconst_MsgGoToNextSubInst),IF(M761=EUConst_Relevant,HYPERLINK("",EUconst_MsgEnterThisSection),""))</f>
        <v/>
      </c>
      <c r="J762" s="1084"/>
      <c r="K762" s="1084"/>
      <c r="L762" s="1084"/>
      <c r="M762" s="1085"/>
      <c r="N762" s="1086"/>
      <c r="O762" s="19"/>
      <c r="P762" s="22" t="s">
        <v>172</v>
      </c>
      <c r="Q762" s="371" t="str">
        <f>"#JUMP_G"&amp;P761+1</f>
        <v>#JUMP_G7</v>
      </c>
      <c r="R762" s="22"/>
      <c r="S762" s="22"/>
      <c r="T762" s="22"/>
      <c r="U762" s="23"/>
      <c r="V762" s="23"/>
      <c r="W762" s="238"/>
      <c r="X762" s="244"/>
      <c r="Y762" s="244"/>
    </row>
    <row r="763" spans="1:25" ht="5.0999999999999996" customHeight="1" x14ac:dyDescent="0.2">
      <c r="C763" s="282"/>
      <c r="D763" s="283"/>
      <c r="E763" s="283"/>
      <c r="F763" s="283"/>
      <c r="G763" s="283"/>
      <c r="H763" s="283"/>
      <c r="I763" s="283"/>
      <c r="J763" s="283"/>
      <c r="K763" s="283"/>
      <c r="L763" s="283"/>
      <c r="M763" s="283"/>
      <c r="N763" s="284"/>
      <c r="O763" s="19"/>
      <c r="U763" s="23"/>
      <c r="V763" s="23"/>
      <c r="W763" s="238"/>
    </row>
    <row r="764" spans="1:25" ht="15" customHeight="1" x14ac:dyDescent="0.2">
      <c r="C764" s="224"/>
      <c r="E764" s="963" t="str">
        <f>CONCATENATE(EUconst_MsgSeeFirst," (G.I.1)")</f>
        <v>Sīki norādījumi par datu ievadi šajā rīkā ir pieejami rīka pirmajā modulī.  (G.I.1)</v>
      </c>
      <c r="F764" s="963"/>
      <c r="G764" s="963"/>
      <c r="H764" s="963"/>
      <c r="I764" s="963"/>
      <c r="J764" s="963"/>
      <c r="K764" s="963"/>
      <c r="L764" s="963"/>
      <c r="M764" s="963"/>
      <c r="N764" s="225"/>
      <c r="O764" s="19"/>
      <c r="U764" s="23"/>
      <c r="V764" s="23"/>
      <c r="W764" s="238"/>
    </row>
    <row r="765" spans="1:25" ht="5.0999999999999996" customHeight="1" x14ac:dyDescent="0.2">
      <c r="C765" s="224"/>
      <c r="N765" s="225"/>
      <c r="O765" s="19"/>
      <c r="U765" s="23"/>
      <c r="V765" s="23"/>
      <c r="W765" s="238"/>
    </row>
    <row r="766" spans="1:25" ht="12.75" customHeight="1" x14ac:dyDescent="0.2">
      <c r="B766" s="244"/>
      <c r="C766" s="224"/>
      <c r="D766" s="16" t="s">
        <v>26</v>
      </c>
      <c r="E766" s="801" t="str">
        <f>Translations!$B$297</f>
        <v>Apakšiekārtas sistēmas robežas</v>
      </c>
      <c r="F766" s="801"/>
      <c r="G766" s="801"/>
      <c r="H766" s="801"/>
      <c r="I766" s="801"/>
      <c r="J766" s="801"/>
      <c r="K766" s="801"/>
      <c r="L766" s="801"/>
      <c r="M766" s="801"/>
      <c r="N766" s="1016"/>
      <c r="O766" s="19"/>
      <c r="P766" s="245"/>
      <c r="Q766" s="245"/>
      <c r="R766" s="245"/>
      <c r="S766" s="245"/>
      <c r="T766" s="245"/>
      <c r="U766" s="23"/>
      <c r="V766" s="23"/>
      <c r="W766" s="238"/>
    </row>
    <row r="767" spans="1:25" ht="5.0999999999999996" customHeight="1" x14ac:dyDescent="0.2">
      <c r="B767" s="244"/>
      <c r="C767" s="224"/>
      <c r="N767" s="225"/>
      <c r="O767" s="19"/>
      <c r="P767" s="245"/>
      <c r="Q767" s="245"/>
      <c r="R767" s="245"/>
      <c r="S767" s="245"/>
      <c r="T767" s="245"/>
      <c r="U767" s="23"/>
      <c r="V767" s="23"/>
      <c r="W767" s="238"/>
    </row>
    <row r="768" spans="1:25" ht="12.75" customHeight="1" x14ac:dyDescent="0.2">
      <c r="B768" s="244"/>
      <c r="C768" s="224"/>
      <c r="D768" s="25" t="s">
        <v>32</v>
      </c>
      <c r="E768" s="917" t="str">
        <f>Translations!$B$249</f>
        <v>Informācija par izmantoto metodiku</v>
      </c>
      <c r="F768" s="917"/>
      <c r="G768" s="917"/>
      <c r="H768" s="917"/>
      <c r="I768" s="917"/>
      <c r="J768" s="917"/>
      <c r="K768" s="917"/>
      <c r="L768" s="917"/>
      <c r="M768" s="917"/>
      <c r="N768" s="1023"/>
      <c r="O768" s="19"/>
      <c r="P768" s="245"/>
      <c r="Q768" s="245"/>
      <c r="R768" s="245"/>
      <c r="S768" s="245"/>
      <c r="T768" s="245"/>
      <c r="U768" s="23"/>
      <c r="V768" s="23"/>
      <c r="W768" s="238"/>
    </row>
    <row r="769" spans="2:23" ht="5.0999999999999996" customHeight="1" x14ac:dyDescent="0.2">
      <c r="B769" s="244"/>
      <c r="C769" s="224"/>
      <c r="D769" s="25"/>
      <c r="E769" s="1088"/>
      <c r="F769" s="1088"/>
      <c r="G769" s="1088"/>
      <c r="H769" s="1088"/>
      <c r="I769" s="1088"/>
      <c r="J769" s="1088"/>
      <c r="K769" s="1088"/>
      <c r="L769" s="1088"/>
      <c r="M769" s="1088"/>
      <c r="N769" s="1089"/>
      <c r="O769" s="19"/>
      <c r="P769" s="245"/>
      <c r="Q769" s="245"/>
      <c r="R769" s="245"/>
      <c r="S769" s="245"/>
      <c r="T769" s="245"/>
      <c r="U769" s="245"/>
      <c r="V769" s="245"/>
      <c r="W769" s="262"/>
    </row>
    <row r="770" spans="2:23" ht="50.1" customHeight="1" x14ac:dyDescent="0.2">
      <c r="B770" s="244"/>
      <c r="C770" s="224"/>
      <c r="D770" s="25"/>
      <c r="E770" s="1027"/>
      <c r="F770" s="1028"/>
      <c r="G770" s="1028"/>
      <c r="H770" s="1028"/>
      <c r="I770" s="1028"/>
      <c r="J770" s="1028"/>
      <c r="K770" s="1028"/>
      <c r="L770" s="1028"/>
      <c r="M770" s="1028"/>
      <c r="N770" s="1029"/>
      <c r="O770" s="19"/>
      <c r="P770" s="245"/>
      <c r="Q770" s="245"/>
      <c r="R770" s="245"/>
      <c r="S770" s="245"/>
      <c r="T770" s="245"/>
      <c r="U770" s="245"/>
      <c r="V770" s="245"/>
      <c r="W770" s="262"/>
    </row>
    <row r="771" spans="2:23" ht="5.0999999999999996" customHeight="1" x14ac:dyDescent="0.2">
      <c r="B771" s="244"/>
      <c r="C771" s="224"/>
      <c r="D771" s="25"/>
      <c r="N771" s="225"/>
      <c r="O771" s="19"/>
      <c r="P771" s="245"/>
      <c r="Q771" s="245"/>
      <c r="R771" s="245"/>
      <c r="S771" s="245"/>
      <c r="T771" s="245"/>
      <c r="U771" s="245"/>
      <c r="V771" s="245"/>
      <c r="W771" s="262"/>
    </row>
    <row r="772" spans="2:23" ht="12.75" customHeight="1" x14ac:dyDescent="0.2">
      <c r="B772" s="244"/>
      <c r="C772" s="224"/>
      <c r="D772" s="25" t="s">
        <v>33</v>
      </c>
      <c r="E772" s="1030" t="str">
        <f>Translations!$B$210</f>
        <v>Atsauce uz ārējām datnēm (attiecīgā gadījumā)</v>
      </c>
      <c r="F772" s="1030"/>
      <c r="G772" s="1030"/>
      <c r="H772" s="1030"/>
      <c r="I772" s="1030"/>
      <c r="J772" s="1031"/>
      <c r="K772" s="900"/>
      <c r="L772" s="900"/>
      <c r="M772" s="900"/>
      <c r="N772" s="900"/>
      <c r="O772" s="19"/>
      <c r="P772" s="245"/>
      <c r="Q772" s="245"/>
      <c r="R772" s="245"/>
      <c r="S772" s="245"/>
      <c r="T772" s="245"/>
      <c r="U772" s="245"/>
      <c r="V772" s="245"/>
      <c r="W772" s="262"/>
    </row>
    <row r="773" spans="2:23" ht="5.0999999999999996" customHeight="1" x14ac:dyDescent="0.2">
      <c r="B773" s="244"/>
      <c r="C773" s="224"/>
      <c r="D773" s="25"/>
      <c r="N773" s="225"/>
      <c r="O773" s="19"/>
      <c r="P773" s="245"/>
      <c r="Q773" s="245"/>
      <c r="R773" s="245"/>
      <c r="S773" s="245"/>
      <c r="T773" s="245"/>
      <c r="U773" s="245"/>
      <c r="V773" s="245"/>
      <c r="W773" s="262"/>
    </row>
    <row r="774" spans="2:23" ht="12.75" customHeight="1" x14ac:dyDescent="0.2">
      <c r="B774" s="244"/>
      <c r="C774" s="224"/>
      <c r="D774" s="25" t="s">
        <v>34</v>
      </c>
      <c r="E774" s="1030" t="str">
        <f>Translations!$B$305</f>
        <v>Atsauce uz atsevišķu detalizētu plūsmas diagrammu (attiecīgā gadījumā)</v>
      </c>
      <c r="F774" s="1030"/>
      <c r="G774" s="1030"/>
      <c r="H774" s="1030"/>
      <c r="I774" s="1030"/>
      <c r="J774" s="1031"/>
      <c r="K774" s="900"/>
      <c r="L774" s="900"/>
      <c r="M774" s="900"/>
      <c r="N774" s="900"/>
      <c r="O774" s="19"/>
      <c r="P774" s="245"/>
      <c r="Q774" s="245"/>
      <c r="R774" s="245"/>
      <c r="S774" s="245"/>
      <c r="T774" s="245"/>
      <c r="U774" s="245"/>
      <c r="V774" s="245"/>
      <c r="W774" s="262"/>
    </row>
    <row r="775" spans="2:23" ht="5.0999999999999996" customHeight="1" x14ac:dyDescent="0.2">
      <c r="B775" s="244"/>
      <c r="C775" s="224"/>
      <c r="D775" s="25"/>
      <c r="N775" s="225"/>
      <c r="O775" s="19"/>
      <c r="P775" s="245"/>
      <c r="Q775" s="245"/>
      <c r="R775" s="245"/>
      <c r="S775" s="245"/>
      <c r="T775" s="245"/>
      <c r="U775" s="245"/>
      <c r="V775" s="245"/>
      <c r="W775" s="262"/>
    </row>
    <row r="776" spans="2:23" ht="5.0999999999999996" customHeight="1" x14ac:dyDescent="0.2">
      <c r="B776" s="244"/>
      <c r="C776" s="232"/>
      <c r="D776" s="235"/>
      <c r="E776" s="233"/>
      <c r="F776" s="233"/>
      <c r="G776" s="233"/>
      <c r="H776" s="233"/>
      <c r="I776" s="233"/>
      <c r="J776" s="233"/>
      <c r="K776" s="233"/>
      <c r="L776" s="233"/>
      <c r="M776" s="233"/>
      <c r="N776" s="234"/>
      <c r="O776" s="19"/>
      <c r="P776" s="245"/>
      <c r="Q776" s="245"/>
      <c r="R776" s="245"/>
      <c r="S776" s="245"/>
      <c r="T776" s="245"/>
      <c r="U776" s="245"/>
      <c r="V776" s="245"/>
      <c r="W776" s="262"/>
    </row>
    <row r="777" spans="2:23" ht="12.75" customHeight="1" x14ac:dyDescent="0.2">
      <c r="B777" s="244"/>
      <c r="C777" s="224"/>
      <c r="D777" s="16" t="s">
        <v>27</v>
      </c>
      <c r="E777" s="801" t="str">
        <f>Translations!$B$388</f>
        <v>Ikgadējo darbības līmeņu noteikšanas metode</v>
      </c>
      <c r="F777" s="801"/>
      <c r="G777" s="801"/>
      <c r="H777" s="801"/>
      <c r="I777" s="801"/>
      <c r="J777" s="801"/>
      <c r="K777" s="801"/>
      <c r="L777" s="801"/>
      <c r="M777" s="801"/>
      <c r="N777" s="1016"/>
      <c r="O777" s="19"/>
      <c r="P777" s="245"/>
      <c r="Q777" s="245"/>
      <c r="R777" s="245"/>
      <c r="S777" s="254"/>
      <c r="T777" s="254"/>
      <c r="U777" s="245"/>
      <c r="V777" s="245"/>
      <c r="W777" s="262"/>
    </row>
    <row r="778" spans="2:23" ht="12.75" customHeight="1" x14ac:dyDescent="0.2">
      <c r="B778" s="244"/>
      <c r="C778" s="224"/>
      <c r="E778" s="840" t="str">
        <f>Translations!$B$389</f>
        <v>Tieši VĪP datu vākšanas vajadzībām šai sadaļai vajadzētu aptvert visus datus, kas iekļauti bāzlīnijas datu vākšanas veidnes G lapas a) punktā.</v>
      </c>
      <c r="F778" s="919"/>
      <c r="G778" s="919"/>
      <c r="H778" s="919"/>
      <c r="I778" s="919"/>
      <c r="J778" s="919"/>
      <c r="K778" s="919"/>
      <c r="L778" s="919"/>
      <c r="M778" s="919"/>
      <c r="N778" s="1053"/>
      <c r="O778" s="19"/>
      <c r="P778" s="245"/>
      <c r="Q778" s="245"/>
      <c r="R778" s="245"/>
      <c r="S778" s="245"/>
      <c r="T778" s="245"/>
      <c r="U778" s="245"/>
      <c r="V778" s="245"/>
      <c r="W778" s="262"/>
    </row>
    <row r="779" spans="2:23" ht="5.0999999999999996" customHeight="1" x14ac:dyDescent="0.2">
      <c r="B779" s="244"/>
      <c r="C779" s="224"/>
      <c r="D779" s="25"/>
      <c r="E779" s="25"/>
      <c r="F779" s="25"/>
      <c r="G779" s="25"/>
      <c r="H779" s="25"/>
      <c r="I779" s="25"/>
      <c r="J779" s="25"/>
      <c r="K779" s="25"/>
      <c r="L779" s="25"/>
      <c r="M779" s="25"/>
      <c r="N779" s="530"/>
      <c r="O779" s="19"/>
      <c r="P779" s="22"/>
      <c r="Q779" s="245"/>
      <c r="R779" s="245"/>
      <c r="S779" s="245"/>
      <c r="T779" s="245"/>
      <c r="U779" s="245"/>
      <c r="V779" s="245"/>
      <c r="W779" s="262"/>
    </row>
    <row r="780" spans="2:23" ht="12.75" customHeight="1" x14ac:dyDescent="0.2">
      <c r="B780" s="244"/>
      <c r="C780" s="224"/>
      <c r="D780" s="25" t="s">
        <v>33</v>
      </c>
      <c r="E780" s="917" t="str">
        <f>Translations!$B$249</f>
        <v>Informācija par izmantoto metodiku</v>
      </c>
      <c r="F780" s="917"/>
      <c r="G780" s="917"/>
      <c r="H780" s="917"/>
      <c r="I780" s="917"/>
      <c r="J780" s="917"/>
      <c r="K780" s="917"/>
      <c r="L780" s="917"/>
      <c r="M780" s="917"/>
      <c r="N780" s="1023"/>
      <c r="O780" s="19"/>
      <c r="P780" s="245"/>
      <c r="Q780" s="245"/>
      <c r="R780" s="245"/>
      <c r="S780" s="245"/>
      <c r="T780" s="245"/>
      <c r="U780" s="245"/>
      <c r="V780" s="245"/>
      <c r="W780" s="262"/>
    </row>
    <row r="781" spans="2:23" ht="25.5" customHeight="1" x14ac:dyDescent="0.2">
      <c r="B781" s="244"/>
      <c r="C781" s="224"/>
      <c r="I781" s="918" t="str">
        <f>Translations!$B$254</f>
        <v>Datu avots</v>
      </c>
      <c r="J781" s="918"/>
      <c r="K781" s="918" t="str">
        <f>Translations!$B$255</f>
        <v>Cits datu avots (attiecīgā gadījumā)</v>
      </c>
      <c r="L781" s="918"/>
      <c r="M781" s="918" t="str">
        <f>Translations!$B$255</f>
        <v>Cits datu avots (attiecīgā gadījumā)</v>
      </c>
      <c r="N781" s="918"/>
      <c r="O781" s="19"/>
      <c r="P781" s="245"/>
      <c r="Q781" s="245"/>
      <c r="R781" s="245"/>
      <c r="S781" s="245"/>
      <c r="T781" s="245"/>
      <c r="U781" s="245"/>
      <c r="V781" s="245"/>
      <c r="W781" s="262"/>
    </row>
    <row r="782" spans="2:23" ht="12.75" customHeight="1" x14ac:dyDescent="0.2">
      <c r="B782" s="244"/>
      <c r="C782" s="224"/>
      <c r="D782" s="25"/>
      <c r="E782" s="118" t="s">
        <v>302</v>
      </c>
      <c r="F782" s="924" t="str">
        <f>Translations!$B$833</f>
        <v>Kurināmā un materiālu ielaide</v>
      </c>
      <c r="G782" s="924"/>
      <c r="H782" s="925"/>
      <c r="I782" s="926"/>
      <c r="J782" s="927"/>
      <c r="K782" s="928"/>
      <c r="L782" s="929"/>
      <c r="M782" s="928"/>
      <c r="N782" s="945"/>
      <c r="O782" s="19"/>
      <c r="P782" s="245"/>
      <c r="Q782" s="245"/>
      <c r="R782" s="245"/>
      <c r="S782" s="245"/>
      <c r="T782" s="245"/>
      <c r="U782" s="245"/>
      <c r="V782" s="245"/>
      <c r="W782" s="262"/>
    </row>
    <row r="783" spans="2:23" ht="12.75" customHeight="1" x14ac:dyDescent="0.2">
      <c r="B783" s="244"/>
      <c r="C783" s="224"/>
      <c r="D783" s="25"/>
      <c r="E783" s="118" t="s">
        <v>303</v>
      </c>
      <c r="F783" s="924" t="str">
        <f>Translations!$B$256</f>
        <v>Enerģētiskais saturs</v>
      </c>
      <c r="G783" s="924"/>
      <c r="H783" s="925"/>
      <c r="I783" s="926"/>
      <c r="J783" s="927"/>
      <c r="K783" s="928"/>
      <c r="L783" s="929"/>
      <c r="M783" s="928"/>
      <c r="N783" s="945"/>
      <c r="O783" s="19"/>
      <c r="P783" s="245"/>
      <c r="Q783" s="245"/>
      <c r="R783" s="245"/>
      <c r="S783" s="245"/>
      <c r="T783" s="245"/>
      <c r="U783" s="245"/>
      <c r="V783" s="245"/>
      <c r="W783" s="262"/>
    </row>
    <row r="784" spans="2:23" ht="12.75" customHeight="1" x14ac:dyDescent="0.2">
      <c r="C784" s="224"/>
      <c r="D784" s="25"/>
      <c r="E784" s="118" t="s">
        <v>304</v>
      </c>
      <c r="F784" s="924" t="str">
        <f>Translations!$B$826</f>
        <v>Elektroenerģijas ielaide siltuma ražošanai</v>
      </c>
      <c r="G784" s="924"/>
      <c r="H784" s="925"/>
      <c r="I784" s="926"/>
      <c r="J784" s="927"/>
      <c r="K784" s="928"/>
      <c r="L784" s="929"/>
      <c r="M784" s="928"/>
      <c r="N784" s="945"/>
      <c r="O784" s="19"/>
      <c r="P784" s="245"/>
      <c r="Q784" s="245"/>
      <c r="R784" s="245"/>
      <c r="S784" s="245"/>
      <c r="T784" s="245"/>
      <c r="U784" s="245"/>
      <c r="V784" s="245"/>
      <c r="W784" s="245"/>
    </row>
    <row r="785" spans="1:23" ht="5.0999999999999996" customHeight="1" x14ac:dyDescent="0.2">
      <c r="B785" s="244"/>
      <c r="C785" s="224"/>
      <c r="D785" s="25"/>
      <c r="N785" s="225"/>
      <c r="O785" s="19"/>
      <c r="P785" s="245"/>
      <c r="Q785" s="245"/>
      <c r="R785" s="245"/>
      <c r="S785" s="245"/>
      <c r="T785" s="245"/>
      <c r="U785" s="245"/>
      <c r="V785" s="245"/>
      <c r="W785" s="262"/>
    </row>
    <row r="786" spans="1:23" ht="12.75" customHeight="1" x14ac:dyDescent="0.2">
      <c r="B786" s="244"/>
      <c r="C786" s="224"/>
      <c r="D786" s="25"/>
      <c r="E786" s="118" t="s">
        <v>305</v>
      </c>
      <c r="F786" s="714" t="str">
        <f>Translations!$B$257</f>
        <v>Izmantotās metodikas apraksts</v>
      </c>
      <c r="G786" s="714"/>
      <c r="H786" s="714"/>
      <c r="I786" s="714"/>
      <c r="J786" s="714"/>
      <c r="K786" s="714"/>
      <c r="L786" s="714"/>
      <c r="M786" s="714"/>
      <c r="N786" s="995"/>
      <c r="O786" s="19"/>
      <c r="P786" s="245"/>
      <c r="Q786" s="245"/>
      <c r="R786" s="245"/>
      <c r="S786" s="245"/>
      <c r="T786" s="245"/>
      <c r="U786" s="245"/>
      <c r="V786" s="245"/>
      <c r="W786" s="262"/>
    </row>
    <row r="787" spans="1:23" ht="5.0999999999999996" customHeight="1" x14ac:dyDescent="0.2">
      <c r="C787" s="224"/>
      <c r="E787" s="37"/>
      <c r="F787" s="531"/>
      <c r="G787" s="533"/>
      <c r="H787" s="533"/>
      <c r="I787" s="533"/>
      <c r="J787" s="533"/>
      <c r="K787" s="533"/>
      <c r="L787" s="533"/>
      <c r="M787" s="533"/>
      <c r="N787" s="546"/>
      <c r="O787" s="19"/>
      <c r="P787" s="245"/>
      <c r="Q787" s="245"/>
      <c r="R787" s="245"/>
      <c r="S787" s="245"/>
      <c r="T787" s="245"/>
      <c r="U787" s="245"/>
      <c r="V787" s="245"/>
      <c r="W787" s="262"/>
    </row>
    <row r="788" spans="1:23" ht="12.75" customHeight="1" x14ac:dyDescent="0.2">
      <c r="C788" s="224"/>
      <c r="D788" s="25"/>
      <c r="E788" s="118"/>
      <c r="F788" s="987" t="str">
        <f>IF(M761=EUConst_Relevant,HYPERLINK("#" &amp; Q788,EUConst_MsgDescription),"")</f>
        <v/>
      </c>
      <c r="G788" s="961"/>
      <c r="H788" s="961"/>
      <c r="I788" s="961"/>
      <c r="J788" s="961"/>
      <c r="K788" s="961"/>
      <c r="L788" s="961"/>
      <c r="M788" s="961"/>
      <c r="N788" s="962"/>
      <c r="O788" s="19"/>
      <c r="P788" s="22" t="s">
        <v>172</v>
      </c>
      <c r="Q788" s="371" t="str">
        <f>"#"&amp;ADDRESS(ROW($C$11),COLUMN($C$11))</f>
        <v>#$C$11</v>
      </c>
      <c r="R788" s="245"/>
      <c r="S788" s="245"/>
      <c r="T788" s="245"/>
      <c r="U788" s="245"/>
      <c r="V788" s="245"/>
      <c r="W788" s="262"/>
    </row>
    <row r="789" spans="1:23" ht="5.0999999999999996" customHeight="1" x14ac:dyDescent="0.2">
      <c r="C789" s="224"/>
      <c r="D789" s="25"/>
      <c r="E789" s="24"/>
      <c r="F789" s="996"/>
      <c r="G789" s="996"/>
      <c r="H789" s="996"/>
      <c r="I789" s="996"/>
      <c r="J789" s="996"/>
      <c r="K789" s="996"/>
      <c r="L789" s="996"/>
      <c r="M789" s="996"/>
      <c r="N789" s="997"/>
      <c r="O789" s="19"/>
      <c r="P789" s="245"/>
      <c r="Q789" s="245"/>
      <c r="R789" s="245"/>
      <c r="S789" s="245"/>
      <c r="T789" s="245"/>
      <c r="U789" s="245"/>
      <c r="V789" s="245"/>
      <c r="W789" s="262"/>
    </row>
    <row r="790" spans="1:23" s="249" customFormat="1" ht="50.1" customHeight="1" x14ac:dyDescent="0.2">
      <c r="A790" s="254"/>
      <c r="B790" s="12"/>
      <c r="C790" s="224"/>
      <c r="D790" s="24"/>
      <c r="E790" s="24"/>
      <c r="F790" s="946"/>
      <c r="G790" s="947"/>
      <c r="H790" s="947"/>
      <c r="I790" s="947"/>
      <c r="J790" s="947"/>
      <c r="K790" s="947"/>
      <c r="L790" s="947"/>
      <c r="M790" s="947"/>
      <c r="N790" s="948"/>
      <c r="O790" s="19"/>
      <c r="P790" s="254"/>
      <c r="Q790" s="254"/>
      <c r="R790" s="254"/>
      <c r="S790" s="245"/>
      <c r="T790" s="245"/>
      <c r="U790" s="245"/>
      <c r="V790" s="245"/>
      <c r="W790" s="262"/>
    </row>
    <row r="791" spans="1:23" ht="5.0999999999999996" customHeight="1" x14ac:dyDescent="0.2">
      <c r="C791" s="224"/>
      <c r="D791" s="25"/>
      <c r="N791" s="225"/>
      <c r="O791" s="19"/>
      <c r="P791" s="245"/>
      <c r="Q791" s="245"/>
      <c r="R791" s="245"/>
      <c r="S791" s="245"/>
      <c r="T791" s="245"/>
      <c r="U791" s="245"/>
      <c r="V791" s="245"/>
      <c r="W791" s="262"/>
    </row>
    <row r="792" spans="1:23" ht="12.75" customHeight="1" x14ac:dyDescent="0.2">
      <c r="C792" s="224"/>
      <c r="D792" s="25"/>
      <c r="E792" s="118" t="s">
        <v>306</v>
      </c>
      <c r="F792" s="949" t="str">
        <f>Translations!$B$210</f>
        <v>Atsauce uz ārējām datnēm (attiecīgā gadījumā)</v>
      </c>
      <c r="G792" s="949"/>
      <c r="H792" s="949"/>
      <c r="I792" s="949"/>
      <c r="J792" s="949"/>
      <c r="K792" s="900"/>
      <c r="L792" s="900"/>
      <c r="M792" s="900"/>
      <c r="N792" s="900"/>
      <c r="O792" s="19"/>
      <c r="P792" s="245"/>
      <c r="Q792" s="245"/>
      <c r="R792" s="245"/>
      <c r="S792" s="245"/>
      <c r="T792" s="245"/>
      <c r="U792" s="245"/>
      <c r="V792" s="245"/>
      <c r="W792" s="262" t="s">
        <v>165</v>
      </c>
    </row>
    <row r="793" spans="1:23" ht="5.0999999999999996" customHeight="1" thickBot="1" x14ac:dyDescent="0.25">
      <c r="C793" s="224"/>
      <c r="D793" s="25"/>
      <c r="N793" s="225"/>
      <c r="O793" s="19"/>
      <c r="P793" s="245"/>
      <c r="Q793" s="245"/>
      <c r="R793" s="245"/>
      <c r="S793" s="245"/>
      <c r="T793" s="245"/>
      <c r="U793" s="245"/>
      <c r="V793" s="245"/>
      <c r="W793" s="245"/>
    </row>
    <row r="794" spans="1:23" ht="12.75" customHeight="1" x14ac:dyDescent="0.2">
      <c r="C794" s="224"/>
      <c r="D794" s="25" t="s">
        <v>33</v>
      </c>
      <c r="E794" s="939" t="str">
        <f>Translations!$B$258</f>
        <v>Vai ir ievērota hierarhiskā kārtība?</v>
      </c>
      <c r="F794" s="939"/>
      <c r="G794" s="939"/>
      <c r="H794" s="940"/>
      <c r="I794" s="260"/>
      <c r="J794" s="256" t="str">
        <f>Translations!$B$259</f>
        <v xml:space="preserve"> Ja nav, kāpēc nav?</v>
      </c>
      <c r="K794" s="926"/>
      <c r="L794" s="927"/>
      <c r="M794" s="927"/>
      <c r="N794" s="941"/>
      <c r="O794" s="19"/>
      <c r="P794" s="245"/>
      <c r="Q794" s="245"/>
      <c r="R794" s="245"/>
      <c r="S794" s="245"/>
      <c r="T794" s="245"/>
      <c r="U794" s="245"/>
      <c r="V794" s="245"/>
      <c r="W794" s="364" t="b">
        <f>AND(I794&lt;&gt;"",I794=TRUE)</f>
        <v>0</v>
      </c>
    </row>
    <row r="795" spans="1:23" ht="5.0999999999999996" customHeight="1" x14ac:dyDescent="0.2">
      <c r="C795" s="224"/>
      <c r="E795" s="432"/>
      <c r="F795" s="432"/>
      <c r="G795" s="432"/>
      <c r="H795" s="432"/>
      <c r="I795" s="432"/>
      <c r="J795" s="432"/>
      <c r="K795" s="432"/>
      <c r="L795" s="432"/>
      <c r="M795" s="432"/>
      <c r="N795" s="552"/>
      <c r="O795" s="19"/>
      <c r="P795" s="245"/>
      <c r="Q795" s="245"/>
      <c r="R795" s="245"/>
      <c r="S795" s="245"/>
      <c r="T795" s="245"/>
      <c r="U795" s="245"/>
      <c r="V795" s="245"/>
      <c r="W795" s="360"/>
    </row>
    <row r="796" spans="1:23" ht="12.75" customHeight="1" x14ac:dyDescent="0.2">
      <c r="C796" s="224"/>
      <c r="D796" s="12"/>
      <c r="E796" s="12"/>
      <c r="F796" s="714" t="str">
        <f>Translations!$B$264</f>
        <v>Sīkākas ziņas par jebkādām atkāpēm no hierarhijas</v>
      </c>
      <c r="G796" s="714"/>
      <c r="H796" s="714"/>
      <c r="I796" s="714"/>
      <c r="J796" s="714"/>
      <c r="K796" s="714"/>
      <c r="L796" s="714"/>
      <c r="M796" s="714"/>
      <c r="N796" s="995"/>
      <c r="O796" s="19"/>
      <c r="P796" s="245"/>
      <c r="Q796" s="245"/>
      <c r="R796" s="245"/>
      <c r="S796" s="245"/>
      <c r="T796" s="245"/>
      <c r="U796" s="245"/>
      <c r="V796" s="245"/>
      <c r="W796" s="360"/>
    </row>
    <row r="797" spans="1:23" ht="25.5" customHeight="1" thickBot="1" x14ac:dyDescent="0.25">
      <c r="C797" s="224"/>
      <c r="D797" s="12"/>
      <c r="E797" s="12"/>
      <c r="F797" s="1037"/>
      <c r="G797" s="1038"/>
      <c r="H797" s="1038"/>
      <c r="I797" s="1038"/>
      <c r="J797" s="1038"/>
      <c r="K797" s="1038"/>
      <c r="L797" s="1038"/>
      <c r="M797" s="1038"/>
      <c r="N797" s="1039"/>
      <c r="O797" s="19"/>
      <c r="P797" s="245"/>
      <c r="Q797" s="245"/>
      <c r="R797" s="245"/>
      <c r="S797" s="245"/>
      <c r="T797" s="245"/>
      <c r="U797" s="245"/>
      <c r="V797" s="245"/>
      <c r="W797" s="268" t="b">
        <f>W794</f>
        <v>0</v>
      </c>
    </row>
    <row r="798" spans="1:23" ht="5.0999999999999996" customHeight="1" x14ac:dyDescent="0.2">
      <c r="C798" s="224"/>
      <c r="D798" s="25"/>
      <c r="N798" s="225"/>
      <c r="O798" s="19"/>
      <c r="P798" s="245"/>
      <c r="Q798" s="245"/>
      <c r="R798" s="245"/>
      <c r="S798" s="245"/>
      <c r="T798" s="245"/>
      <c r="U798" s="245"/>
      <c r="V798" s="245"/>
      <c r="W798" s="262"/>
    </row>
    <row r="799" spans="1:23" ht="12.75" customHeight="1" x14ac:dyDescent="0.2">
      <c r="C799" s="224"/>
      <c r="D799" s="25" t="s">
        <v>34</v>
      </c>
      <c r="E799" s="1040" t="str">
        <f>Translations!$B$828</f>
        <v>Apraksts, ar kādu metodi tiek sekots līdzi saražotajiem produktiem un precēm</v>
      </c>
      <c r="F799" s="1040"/>
      <c r="G799" s="1040"/>
      <c r="H799" s="1040"/>
      <c r="I799" s="1040"/>
      <c r="J799" s="1040"/>
      <c r="K799" s="1040"/>
      <c r="L799" s="1040"/>
      <c r="M799" s="1040"/>
      <c r="N799" s="1041"/>
      <c r="O799" s="19"/>
      <c r="P799" s="245"/>
      <c r="Q799" s="245"/>
      <c r="R799" s="245"/>
      <c r="S799" s="245"/>
      <c r="T799" s="245"/>
      <c r="U799" s="245"/>
      <c r="V799" s="245"/>
      <c r="W799" s="262"/>
    </row>
    <row r="800" spans="1:23" ht="5.0999999999999996" customHeight="1" x14ac:dyDescent="0.2">
      <c r="C800" s="224"/>
      <c r="E800" s="37"/>
      <c r="F800" s="531"/>
      <c r="G800" s="533"/>
      <c r="H800" s="533"/>
      <c r="I800" s="533"/>
      <c r="J800" s="533"/>
      <c r="K800" s="533"/>
      <c r="L800" s="533"/>
      <c r="M800" s="533"/>
      <c r="N800" s="546"/>
      <c r="O800" s="19"/>
      <c r="P800" s="245"/>
      <c r="Q800" s="245"/>
      <c r="R800" s="245"/>
      <c r="S800" s="245"/>
      <c r="T800" s="245"/>
      <c r="U800" s="245"/>
      <c r="V800" s="245"/>
      <c r="W800" s="262"/>
    </row>
    <row r="801" spans="2:23" ht="12.75" customHeight="1" x14ac:dyDescent="0.2">
      <c r="C801" s="224"/>
      <c r="D801" s="25"/>
      <c r="E801" s="118"/>
      <c r="F801" s="987" t="str">
        <f>IF(M761=EUConst_Relevant,HYPERLINK("#" &amp; Q801,EUConst_MsgDescription),"")</f>
        <v/>
      </c>
      <c r="G801" s="961"/>
      <c r="H801" s="961"/>
      <c r="I801" s="961"/>
      <c r="J801" s="961"/>
      <c r="K801" s="961"/>
      <c r="L801" s="961"/>
      <c r="M801" s="961"/>
      <c r="N801" s="962"/>
      <c r="O801" s="19"/>
      <c r="P801" s="22" t="s">
        <v>172</v>
      </c>
      <c r="Q801" s="371" t="str">
        <f>"#"&amp;ADDRESS(ROW($C$11),COLUMN($C$11))</f>
        <v>#$C$11</v>
      </c>
      <c r="R801" s="245"/>
      <c r="S801" s="245"/>
      <c r="T801" s="245"/>
      <c r="U801" s="245"/>
      <c r="V801" s="245"/>
      <c r="W801" s="262"/>
    </row>
    <row r="802" spans="2:23" ht="5.0999999999999996" customHeight="1" x14ac:dyDescent="0.2">
      <c r="C802" s="224"/>
      <c r="D802" s="25"/>
      <c r="E802" s="24"/>
      <c r="F802" s="996"/>
      <c r="G802" s="996"/>
      <c r="H802" s="996"/>
      <c r="I802" s="996"/>
      <c r="J802" s="996"/>
      <c r="K802" s="996"/>
      <c r="L802" s="996"/>
      <c r="M802" s="996"/>
      <c r="N802" s="997"/>
      <c r="O802" s="19"/>
      <c r="P802" s="245"/>
      <c r="Q802" s="245"/>
      <c r="R802" s="245"/>
      <c r="S802" s="245"/>
      <c r="T802" s="245"/>
      <c r="U802" s="245"/>
      <c r="V802" s="245"/>
      <c r="W802" s="262"/>
    </row>
    <row r="803" spans="2:23" ht="50.1" customHeight="1" x14ac:dyDescent="0.2">
      <c r="B803" s="244"/>
      <c r="C803" s="224"/>
      <c r="D803" s="25"/>
      <c r="E803" s="265"/>
      <c r="F803" s="926"/>
      <c r="G803" s="927"/>
      <c r="H803" s="927"/>
      <c r="I803" s="927"/>
      <c r="J803" s="927"/>
      <c r="K803" s="927"/>
      <c r="L803" s="927"/>
      <c r="M803" s="927"/>
      <c r="N803" s="941"/>
      <c r="O803" s="19"/>
      <c r="P803" s="245"/>
      <c r="Q803" s="245"/>
      <c r="R803" s="245"/>
      <c r="S803" s="245"/>
      <c r="T803" s="245"/>
      <c r="U803" s="245"/>
      <c r="V803" s="245"/>
      <c r="W803" s="262"/>
    </row>
    <row r="804" spans="2:23" ht="5.0999999999999996" customHeight="1" x14ac:dyDescent="0.2">
      <c r="B804" s="244"/>
      <c r="C804" s="344"/>
      <c r="D804" s="345"/>
      <c r="E804" s="350"/>
      <c r="F804" s="548"/>
      <c r="G804" s="548"/>
      <c r="H804" s="548"/>
      <c r="I804" s="548"/>
      <c r="J804" s="548"/>
      <c r="K804" s="548"/>
      <c r="L804" s="548"/>
      <c r="M804" s="548"/>
      <c r="N804" s="351"/>
      <c r="O804" s="19"/>
      <c r="P804" s="245"/>
      <c r="Q804" s="245"/>
      <c r="R804" s="254"/>
      <c r="S804" s="245"/>
      <c r="T804" s="245"/>
      <c r="U804" s="245"/>
      <c r="V804" s="245"/>
      <c r="W804" s="262"/>
    </row>
    <row r="805" spans="2:23" ht="12.75" customHeight="1" x14ac:dyDescent="0.2">
      <c r="B805" s="244"/>
      <c r="C805" s="352"/>
      <c r="D805" s="353"/>
      <c r="E805" s="353"/>
      <c r="F805" s="353"/>
      <c r="G805" s="353"/>
      <c r="H805" s="353"/>
      <c r="I805" s="353"/>
      <c r="J805" s="353"/>
      <c r="K805" s="353"/>
      <c r="L805" s="353"/>
      <c r="M805" s="353"/>
      <c r="N805" s="354"/>
      <c r="O805" s="19"/>
      <c r="P805" s="245"/>
      <c r="Q805" s="245"/>
      <c r="R805" s="245"/>
      <c r="S805" s="245"/>
      <c r="T805" s="245"/>
      <c r="U805" s="245"/>
      <c r="V805" s="245"/>
      <c r="W805" s="262"/>
    </row>
    <row r="806" spans="2:23" ht="15" customHeight="1" x14ac:dyDescent="0.2">
      <c r="B806" s="244"/>
      <c r="C806" s="318"/>
      <c r="D806" s="1024" t="str">
        <f>Translations!$B$329</f>
        <v>Dati, kas vajadzīgi, lai noteiktu līmeņatzīmju uzlabošanas rādītāju saskaņā ar direktīvas 10.a panta 2. punktu.</v>
      </c>
      <c r="E806" s="1025"/>
      <c r="F806" s="1025"/>
      <c r="G806" s="1025"/>
      <c r="H806" s="1025"/>
      <c r="I806" s="1025"/>
      <c r="J806" s="1025"/>
      <c r="K806" s="1025"/>
      <c r="L806" s="1025"/>
      <c r="M806" s="1025"/>
      <c r="N806" s="1026"/>
      <c r="O806" s="19"/>
      <c r="P806" s="245"/>
      <c r="Q806" s="245"/>
      <c r="R806" s="245"/>
      <c r="S806" s="245"/>
      <c r="T806" s="245"/>
      <c r="U806" s="245"/>
      <c r="V806" s="245"/>
      <c r="W806" s="262"/>
    </row>
    <row r="807" spans="2:23" ht="5.0999999999999996" customHeight="1" x14ac:dyDescent="0.2">
      <c r="B807" s="244"/>
      <c r="C807" s="318"/>
      <c r="D807" s="319"/>
      <c r="E807" s="319"/>
      <c r="F807" s="319"/>
      <c r="G807" s="319"/>
      <c r="H807" s="319"/>
      <c r="I807" s="319"/>
      <c r="J807" s="319"/>
      <c r="K807" s="319"/>
      <c r="L807" s="319"/>
      <c r="M807" s="319"/>
      <c r="N807" s="320"/>
      <c r="O807" s="19"/>
      <c r="P807" s="245"/>
      <c r="Q807" s="245"/>
      <c r="R807" s="245"/>
      <c r="S807" s="245"/>
      <c r="T807" s="245"/>
      <c r="U807" s="245"/>
      <c r="V807" s="245"/>
      <c r="W807" s="262"/>
    </row>
    <row r="808" spans="2:23" ht="12.75" customHeight="1" x14ac:dyDescent="0.2">
      <c r="B808" s="244"/>
      <c r="C808" s="318"/>
      <c r="D808" s="321" t="s">
        <v>28</v>
      </c>
      <c r="E808" s="1032" t="str">
        <f>Translations!$B$330</f>
        <v>Tieši attiecināmās emisijas</v>
      </c>
      <c r="F808" s="1032"/>
      <c r="G808" s="1032"/>
      <c r="H808" s="1032"/>
      <c r="I808" s="1032"/>
      <c r="J808" s="1032"/>
      <c r="K808" s="1032"/>
      <c r="L808" s="1032"/>
      <c r="M808" s="1032"/>
      <c r="N808" s="1033"/>
      <c r="O808" s="19"/>
      <c r="P808" s="245"/>
      <c r="Q808" s="245"/>
      <c r="R808" s="245"/>
      <c r="S808" s="245"/>
      <c r="T808" s="245"/>
      <c r="U808" s="245"/>
      <c r="V808" s="245"/>
      <c r="W808" s="262"/>
    </row>
    <row r="809" spans="2:23" ht="12.75" customHeight="1" x14ac:dyDescent="0.2">
      <c r="B809" s="244"/>
      <c r="C809" s="318"/>
      <c r="D809" s="322"/>
      <c r="E809" s="1019" t="str">
        <f>Translations!$B$394</f>
        <v>Tieši VĪP datu vākšanas vajadzībām šai sadaļai vajadzētu aptvert visus datus, kas iekļauti bāzlīnijas datu vākšanas veidnes G lapas c) punktā.</v>
      </c>
      <c r="F809" s="1020"/>
      <c r="G809" s="1020"/>
      <c r="H809" s="1020"/>
      <c r="I809" s="1020"/>
      <c r="J809" s="1020"/>
      <c r="K809" s="1020"/>
      <c r="L809" s="1020"/>
      <c r="M809" s="1020"/>
      <c r="N809" s="1021"/>
      <c r="O809" s="19"/>
      <c r="P809" s="245"/>
      <c r="Q809" s="245"/>
      <c r="R809" s="245"/>
      <c r="S809" s="245"/>
      <c r="T809" s="18"/>
      <c r="U809" s="245"/>
      <c r="V809" s="245"/>
      <c r="W809" s="262"/>
    </row>
    <row r="810" spans="2:23" ht="5.0999999999999996" customHeight="1" x14ac:dyDescent="0.2">
      <c r="B810" s="244"/>
      <c r="C810" s="318"/>
      <c r="D810" s="319"/>
      <c r="E810" s="323"/>
      <c r="F810" s="213"/>
      <c r="G810" s="553"/>
      <c r="H810" s="553"/>
      <c r="I810" s="553"/>
      <c r="J810" s="553"/>
      <c r="K810" s="553"/>
      <c r="L810" s="553"/>
      <c r="M810" s="553"/>
      <c r="N810" s="554"/>
      <c r="O810" s="19"/>
      <c r="P810" s="245"/>
      <c r="Q810" s="245"/>
      <c r="R810" s="245"/>
      <c r="S810" s="245"/>
      <c r="T810" s="245"/>
      <c r="U810" s="245"/>
      <c r="V810" s="245"/>
      <c r="W810" s="262"/>
    </row>
    <row r="811" spans="2:23" ht="12.75" customHeight="1" x14ac:dyDescent="0.2">
      <c r="B811" s="244"/>
      <c r="C811" s="318"/>
      <c r="D811" s="322"/>
      <c r="E811" s="324"/>
      <c r="F811" s="987" t="str">
        <f>IF(M761=EUConst_Relevant,HYPERLINK("#" &amp; Q811,EUConst_MsgDescription),"")</f>
        <v/>
      </c>
      <c r="G811" s="961"/>
      <c r="H811" s="961"/>
      <c r="I811" s="961"/>
      <c r="J811" s="961"/>
      <c r="K811" s="961"/>
      <c r="L811" s="961"/>
      <c r="M811" s="961"/>
      <c r="N811" s="962"/>
      <c r="O811" s="19"/>
      <c r="P811" s="22" t="s">
        <v>172</v>
      </c>
      <c r="Q811" s="371" t="str">
        <f>"#"&amp;ADDRESS(ROW($C$11),COLUMN($C$11))</f>
        <v>#$C$11</v>
      </c>
      <c r="R811" s="245"/>
      <c r="S811" s="245"/>
      <c r="T811" s="245"/>
      <c r="U811" s="245"/>
      <c r="V811" s="245"/>
      <c r="W811" s="262"/>
    </row>
    <row r="812" spans="2:23" ht="5.0999999999999996" customHeight="1" x14ac:dyDescent="0.2">
      <c r="B812" s="244"/>
      <c r="C812" s="318"/>
      <c r="D812" s="322"/>
      <c r="E812" s="325"/>
      <c r="F812" s="988"/>
      <c r="G812" s="988"/>
      <c r="H812" s="988"/>
      <c r="I812" s="988"/>
      <c r="J812" s="988"/>
      <c r="K812" s="988"/>
      <c r="L812" s="988"/>
      <c r="M812" s="988"/>
      <c r="N812" s="989"/>
      <c r="O812" s="19"/>
      <c r="P812" s="245"/>
      <c r="Q812" s="245"/>
      <c r="R812" s="245"/>
      <c r="S812" s="245"/>
      <c r="T812" s="245"/>
      <c r="U812" s="245"/>
      <c r="V812" s="245"/>
      <c r="W812" s="262"/>
    </row>
    <row r="813" spans="2:23" ht="50.1" customHeight="1" x14ac:dyDescent="0.2">
      <c r="B813" s="244"/>
      <c r="C813" s="318"/>
      <c r="D813" s="319"/>
      <c r="E813" s="319"/>
      <c r="F813" s="926"/>
      <c r="G813" s="927"/>
      <c r="H813" s="927"/>
      <c r="I813" s="927"/>
      <c r="J813" s="927"/>
      <c r="K813" s="927"/>
      <c r="L813" s="927"/>
      <c r="M813" s="927"/>
      <c r="N813" s="941"/>
      <c r="O813" s="19"/>
      <c r="P813" s="245"/>
      <c r="Q813" s="245"/>
      <c r="R813" s="245"/>
      <c r="S813" s="245"/>
      <c r="T813" s="245"/>
      <c r="U813" s="245"/>
      <c r="V813" s="245"/>
      <c r="W813" s="262"/>
    </row>
    <row r="814" spans="2:23" ht="5.0999999999999996" customHeight="1" x14ac:dyDescent="0.2">
      <c r="B814" s="244"/>
      <c r="C814" s="318"/>
      <c r="D814" s="319"/>
      <c r="E814" s="319"/>
      <c r="F814" s="319"/>
      <c r="G814" s="319"/>
      <c r="H814" s="319"/>
      <c r="I814" s="319"/>
      <c r="J814" s="319"/>
      <c r="K814" s="319"/>
      <c r="L814" s="319"/>
      <c r="M814" s="319"/>
      <c r="N814" s="320"/>
      <c r="O814" s="19"/>
      <c r="P814" s="245"/>
      <c r="Q814" s="245"/>
      <c r="R814" s="245"/>
      <c r="S814" s="245"/>
      <c r="T814" s="245"/>
      <c r="U814" s="245"/>
      <c r="V814" s="245"/>
      <c r="W814" s="262"/>
    </row>
    <row r="815" spans="2:23" ht="12.75" customHeight="1" x14ac:dyDescent="0.2">
      <c r="B815" s="244"/>
      <c r="C815" s="318"/>
      <c r="D815" s="319"/>
      <c r="E815" s="319"/>
      <c r="F815" s="990" t="str">
        <f>Translations!$B$210</f>
        <v>Atsauce uz ārējām datnēm (attiecīgā gadījumā)</v>
      </c>
      <c r="G815" s="990"/>
      <c r="H815" s="990"/>
      <c r="I815" s="990"/>
      <c r="J815" s="990"/>
      <c r="K815" s="900"/>
      <c r="L815" s="900"/>
      <c r="M815" s="900"/>
      <c r="N815" s="900"/>
      <c r="O815" s="19"/>
      <c r="P815" s="245"/>
      <c r="Q815" s="245"/>
      <c r="R815" s="245"/>
      <c r="S815" s="245"/>
      <c r="T815" s="245"/>
      <c r="U815" s="245"/>
      <c r="V815" s="245"/>
      <c r="W815" s="262"/>
    </row>
    <row r="816" spans="2:23" ht="5.0999999999999996" customHeight="1" x14ac:dyDescent="0.2">
      <c r="B816" s="244"/>
      <c r="C816" s="318"/>
      <c r="D816" s="322"/>
      <c r="E816" s="319"/>
      <c r="F816" s="319"/>
      <c r="G816" s="319"/>
      <c r="H816" s="319"/>
      <c r="I816" s="319"/>
      <c r="J816" s="319"/>
      <c r="K816" s="319"/>
      <c r="L816" s="319"/>
      <c r="M816" s="319"/>
      <c r="N816" s="320"/>
      <c r="O816" s="19"/>
      <c r="P816" s="245"/>
      <c r="Q816" s="245"/>
      <c r="R816" s="245"/>
      <c r="S816" s="245"/>
      <c r="T816" s="245"/>
      <c r="U816" s="245"/>
      <c r="V816" s="245"/>
      <c r="W816" s="262"/>
    </row>
    <row r="817" spans="2:23" ht="5.0999999999999996" customHeight="1" x14ac:dyDescent="0.2">
      <c r="B817" s="244"/>
      <c r="C817" s="315"/>
      <c r="D817" s="328"/>
      <c r="E817" s="316"/>
      <c r="F817" s="316"/>
      <c r="G817" s="316"/>
      <c r="H817" s="316"/>
      <c r="I817" s="316"/>
      <c r="J817" s="316"/>
      <c r="K817" s="316"/>
      <c r="L817" s="316"/>
      <c r="M817" s="316"/>
      <c r="N817" s="317"/>
      <c r="O817" s="19"/>
      <c r="P817" s="245"/>
      <c r="Q817" s="245"/>
      <c r="R817" s="245"/>
      <c r="S817" s="245"/>
      <c r="T817" s="245"/>
      <c r="U817" s="245"/>
      <c r="V817" s="245"/>
      <c r="W817" s="262"/>
    </row>
    <row r="818" spans="2:23" ht="12.75" customHeight="1" x14ac:dyDescent="0.2">
      <c r="B818" s="244"/>
      <c r="C818" s="318"/>
      <c r="D818" s="321" t="s">
        <v>29</v>
      </c>
      <c r="E818" s="1017" t="str">
        <f>Translations!$B$831</f>
        <v>Enerģijas ielaide šajā apakšiekārtā un relevantais emisijas faktors</v>
      </c>
      <c r="F818" s="1017"/>
      <c r="G818" s="1017"/>
      <c r="H818" s="1017"/>
      <c r="I818" s="1017"/>
      <c r="J818" s="1017"/>
      <c r="K818" s="1017"/>
      <c r="L818" s="1017"/>
      <c r="M818" s="1017"/>
      <c r="N818" s="1018"/>
      <c r="O818" s="19"/>
      <c r="P818" s="245"/>
      <c r="Q818" s="245"/>
      <c r="R818" s="245"/>
      <c r="S818" s="245"/>
      <c r="T818" s="245"/>
      <c r="U818" s="245"/>
      <c r="V818" s="245"/>
      <c r="W818" s="262"/>
    </row>
    <row r="819" spans="2:23" ht="12.75" customHeight="1" x14ac:dyDescent="0.2">
      <c r="B819" s="244"/>
      <c r="C819" s="318"/>
      <c r="D819" s="319"/>
      <c r="E819" s="1019" t="str">
        <f>Translations!$B$399</f>
        <v>Tieši VĪP datu vākšanas vajadzībām šai sadaļai vajadzētu aptvert visus datus, kas iekļauti bāzlīnijas datu vākšanas veidnes G lapas d) punktā.</v>
      </c>
      <c r="F819" s="1020"/>
      <c r="G819" s="1020"/>
      <c r="H819" s="1020"/>
      <c r="I819" s="1020"/>
      <c r="J819" s="1020"/>
      <c r="K819" s="1020"/>
      <c r="L819" s="1020"/>
      <c r="M819" s="1020"/>
      <c r="N819" s="1021"/>
      <c r="O819" s="19"/>
      <c r="P819" s="245"/>
      <c r="Q819" s="245"/>
      <c r="R819" s="245"/>
      <c r="S819" s="245"/>
      <c r="T819" s="245"/>
      <c r="U819" s="245"/>
      <c r="V819" s="245"/>
      <c r="W819" s="262"/>
    </row>
    <row r="820" spans="2:23" ht="12.75" customHeight="1" x14ac:dyDescent="0.2">
      <c r="B820" s="244"/>
      <c r="C820" s="318"/>
      <c r="D820" s="322" t="s">
        <v>32</v>
      </c>
      <c r="E820" s="980" t="str">
        <f>Translations!$B$249</f>
        <v>Informācija par izmantoto metodiku</v>
      </c>
      <c r="F820" s="980"/>
      <c r="G820" s="980"/>
      <c r="H820" s="980"/>
      <c r="I820" s="980"/>
      <c r="J820" s="980"/>
      <c r="K820" s="980"/>
      <c r="L820" s="980"/>
      <c r="M820" s="980"/>
      <c r="N820" s="981"/>
      <c r="O820" s="19"/>
      <c r="P820" s="245"/>
      <c r="Q820" s="245"/>
      <c r="R820" s="245"/>
      <c r="S820" s="245"/>
      <c r="T820" s="245"/>
      <c r="U820" s="245"/>
      <c r="V820" s="245"/>
      <c r="W820" s="262"/>
    </row>
    <row r="821" spans="2:23" ht="25.5" customHeight="1" x14ac:dyDescent="0.2">
      <c r="B821" s="244"/>
      <c r="C821" s="318"/>
      <c r="D821" s="319"/>
      <c r="E821" s="319"/>
      <c r="F821" s="336"/>
      <c r="G821" s="319"/>
      <c r="H821" s="357" t="str">
        <f>Translations!$B$401</f>
        <v>Relevants(-a)?</v>
      </c>
      <c r="I821" s="982" t="str">
        <f>Translations!$B$254</f>
        <v>Datu avots</v>
      </c>
      <c r="J821" s="982"/>
      <c r="K821" s="982" t="str">
        <f>Translations!$B$255</f>
        <v>Cits datu avots (attiecīgā gadījumā)</v>
      </c>
      <c r="L821" s="982"/>
      <c r="M821" s="982" t="str">
        <f>Translations!$B$255</f>
        <v>Cits datu avots (attiecīgā gadījumā)</v>
      </c>
      <c r="N821" s="982"/>
      <c r="O821" s="19"/>
      <c r="P821" s="245"/>
      <c r="Q821" s="245"/>
      <c r="R821" s="245"/>
      <c r="S821" s="245"/>
      <c r="T821" s="245"/>
      <c r="U821" s="245"/>
      <c r="V821" s="245"/>
      <c r="W821" s="262"/>
    </row>
    <row r="822" spans="2:23" ht="12.75" customHeight="1" x14ac:dyDescent="0.2">
      <c r="B822" s="244"/>
      <c r="C822" s="318"/>
      <c r="D822" s="322"/>
      <c r="E822" s="324" t="s">
        <v>302</v>
      </c>
      <c r="F822" s="967" t="str">
        <f>Translations!$B$833</f>
        <v>Kurināmā un materiālu ielaide</v>
      </c>
      <c r="G822" s="967"/>
      <c r="H822" s="968"/>
      <c r="I822" s="958"/>
      <c r="J822" s="959"/>
      <c r="K822" s="953"/>
      <c r="L822" s="957"/>
      <c r="M822" s="953"/>
      <c r="N822" s="954"/>
      <c r="O822" s="19"/>
      <c r="P822" s="245"/>
      <c r="Q822" s="245"/>
      <c r="R822" s="245"/>
      <c r="S822" s="245"/>
      <c r="T822" s="245"/>
      <c r="U822" s="245"/>
      <c r="V822" s="245"/>
      <c r="W822" s="262"/>
    </row>
    <row r="823" spans="2:23" ht="12.75" customHeight="1" x14ac:dyDescent="0.2">
      <c r="B823" s="244"/>
      <c r="C823" s="318"/>
      <c r="D823" s="322"/>
      <c r="E823" s="324" t="s">
        <v>303</v>
      </c>
      <c r="F823" s="969" t="str">
        <f>Translations!$B$402</f>
        <v>Zemākā siltumspēja</v>
      </c>
      <c r="G823" s="969"/>
      <c r="H823" s="970"/>
      <c r="I823" s="971"/>
      <c r="J823" s="1095"/>
      <c r="K823" s="973"/>
      <c r="L823" s="975"/>
      <c r="M823" s="973"/>
      <c r="N823" s="975"/>
      <c r="O823" s="19"/>
      <c r="P823" s="245"/>
      <c r="Q823" s="245"/>
      <c r="R823" s="245"/>
      <c r="S823" s="245"/>
      <c r="T823" s="245"/>
      <c r="U823" s="245"/>
      <c r="V823" s="245"/>
      <c r="W823" s="262"/>
    </row>
    <row r="824" spans="2:23" ht="12.75" customHeight="1" thickBot="1" x14ac:dyDescent="0.25">
      <c r="B824" s="244"/>
      <c r="C824" s="318"/>
      <c r="D824" s="322"/>
      <c r="E824" s="324" t="s">
        <v>304</v>
      </c>
      <c r="F824" s="976" t="str">
        <f>Translations!$B$353</f>
        <v>Svērtais emisijas faktors</v>
      </c>
      <c r="G824" s="976"/>
      <c r="H824" s="977"/>
      <c r="I824" s="934"/>
      <c r="J824" s="966"/>
      <c r="K824" s="936"/>
      <c r="L824" s="938"/>
      <c r="M824" s="936"/>
      <c r="N824" s="938"/>
      <c r="O824" s="19"/>
      <c r="P824" s="245"/>
      <c r="Q824" s="245"/>
      <c r="R824" s="245"/>
      <c r="S824" s="245"/>
      <c r="T824" s="245"/>
      <c r="U824" s="245"/>
      <c r="V824" s="245"/>
      <c r="W824" s="262"/>
    </row>
    <row r="825" spans="2:23" ht="12.75" customHeight="1" x14ac:dyDescent="0.2">
      <c r="B825" s="244"/>
      <c r="C825" s="318"/>
      <c r="D825" s="322"/>
      <c r="E825" s="324" t="s">
        <v>305</v>
      </c>
      <c r="F825" s="967" t="str">
        <f>Translations!$B$403</f>
        <v>Atlikumgāzu kurināmā ielaide</v>
      </c>
      <c r="G825" s="968"/>
      <c r="H825" s="1091"/>
      <c r="I825" s="958"/>
      <c r="J825" s="1094"/>
      <c r="K825" s="953"/>
      <c r="L825" s="954"/>
      <c r="M825" s="953"/>
      <c r="N825" s="954"/>
      <c r="O825" s="19"/>
      <c r="P825" s="245"/>
      <c r="Q825" s="245"/>
      <c r="R825" s="245"/>
      <c r="S825" s="245"/>
      <c r="T825" s="245"/>
      <c r="U825" s="245"/>
      <c r="V825" s="245"/>
      <c r="W825" s="372" t="b">
        <f>AND(H825&lt;&gt;"",H825=FALSE)</f>
        <v>0</v>
      </c>
    </row>
    <row r="826" spans="2:23" ht="12.75" customHeight="1" x14ac:dyDescent="0.2">
      <c r="B826" s="244"/>
      <c r="C826" s="318"/>
      <c r="D826" s="322"/>
      <c r="E826" s="324" t="s">
        <v>306</v>
      </c>
      <c r="F826" s="969" t="str">
        <f>Translations!$B$402</f>
        <v>Zemākā siltumspēja</v>
      </c>
      <c r="G826" s="970"/>
      <c r="H826" s="1092"/>
      <c r="I826" s="971"/>
      <c r="J826" s="1095"/>
      <c r="K826" s="973"/>
      <c r="L826" s="975"/>
      <c r="M826" s="973"/>
      <c r="N826" s="975"/>
      <c r="O826" s="19"/>
      <c r="P826" s="245"/>
      <c r="Q826" s="245"/>
      <c r="R826" s="245"/>
      <c r="S826" s="245"/>
      <c r="T826" s="245"/>
      <c r="U826" s="245"/>
      <c r="V826" s="245"/>
      <c r="W826" s="360" t="b">
        <f>W825</f>
        <v>0</v>
      </c>
    </row>
    <row r="827" spans="2:23" ht="12.75" customHeight="1" thickBot="1" x14ac:dyDescent="0.25">
      <c r="B827" s="244"/>
      <c r="C827" s="318"/>
      <c r="D827" s="322"/>
      <c r="E827" s="324" t="s">
        <v>307</v>
      </c>
      <c r="F827" s="976" t="str">
        <f>Translations!$B$375</f>
        <v>Emisijas faktors</v>
      </c>
      <c r="G827" s="977"/>
      <c r="H827" s="1093"/>
      <c r="I827" s="934"/>
      <c r="J827" s="966"/>
      <c r="K827" s="936"/>
      <c r="L827" s="938"/>
      <c r="M827" s="936"/>
      <c r="N827" s="938"/>
      <c r="O827" s="19"/>
      <c r="P827" s="245"/>
      <c r="Q827" s="245"/>
      <c r="R827" s="245"/>
      <c r="S827" s="245"/>
      <c r="T827" s="245"/>
      <c r="U827" s="245"/>
      <c r="V827" s="245"/>
      <c r="W827" s="369" t="b">
        <f>W826</f>
        <v>0</v>
      </c>
    </row>
    <row r="828" spans="2:23" ht="12.75" customHeight="1" x14ac:dyDescent="0.2">
      <c r="B828" s="244"/>
      <c r="C828" s="318"/>
      <c r="D828" s="322"/>
      <c r="E828" s="324" t="s">
        <v>308</v>
      </c>
      <c r="F828" s="977" t="str">
        <f>Translations!$B$837</f>
        <v>Elektroenerģijas ielaide siltuma ražošanai</v>
      </c>
      <c r="G828" s="1090"/>
      <c r="H828" s="491"/>
      <c r="I828" s="934"/>
      <c r="J828" s="966"/>
      <c r="K828" s="936"/>
      <c r="L828" s="938"/>
      <c r="M828" s="936"/>
      <c r="N828" s="938"/>
      <c r="O828" s="19"/>
      <c r="P828" s="245"/>
      <c r="Q828" s="245"/>
      <c r="R828" s="245"/>
      <c r="S828" s="245"/>
      <c r="T828" s="245"/>
      <c r="U828" s="245"/>
      <c r="V828" s="245"/>
      <c r="W828" s="372" t="b">
        <f>AND(H828&lt;&gt;"",H828=FALSE)</f>
        <v>0</v>
      </c>
    </row>
    <row r="829" spans="2:23" ht="5.0999999999999996" customHeight="1" x14ac:dyDescent="0.2">
      <c r="B829" s="244"/>
      <c r="C829" s="318"/>
      <c r="D829" s="322"/>
      <c r="E829" s="319"/>
      <c r="F829" s="319"/>
      <c r="G829" s="319"/>
      <c r="H829" s="319"/>
      <c r="I829" s="319"/>
      <c r="J829" s="319"/>
      <c r="K829" s="319"/>
      <c r="L829" s="319"/>
      <c r="M829" s="319"/>
      <c r="N829" s="320"/>
      <c r="O829" s="19"/>
      <c r="P829" s="245"/>
      <c r="Q829" s="245"/>
      <c r="R829" s="245"/>
      <c r="S829" s="245"/>
      <c r="T829" s="245"/>
      <c r="U829" s="245"/>
      <c r="V829" s="245"/>
      <c r="W829" s="262"/>
    </row>
    <row r="830" spans="2:23" ht="12.75" customHeight="1" x14ac:dyDescent="0.2">
      <c r="B830" s="244"/>
      <c r="C830" s="318"/>
      <c r="D830" s="322"/>
      <c r="E830" s="324" t="s">
        <v>309</v>
      </c>
      <c r="F830" s="978" t="str">
        <f>Translations!$B$257</f>
        <v>Izmantotās metodikas apraksts</v>
      </c>
      <c r="G830" s="978"/>
      <c r="H830" s="978"/>
      <c r="I830" s="978"/>
      <c r="J830" s="978"/>
      <c r="K830" s="978"/>
      <c r="L830" s="978"/>
      <c r="M830" s="978"/>
      <c r="N830" s="979"/>
      <c r="O830" s="19"/>
      <c r="P830" s="245"/>
      <c r="Q830" s="245"/>
      <c r="R830" s="245"/>
      <c r="S830" s="245"/>
      <c r="T830" s="245"/>
      <c r="U830" s="245"/>
      <c r="V830" s="245"/>
      <c r="W830" s="262"/>
    </row>
    <row r="831" spans="2:23" ht="5.0999999999999996" customHeight="1" x14ac:dyDescent="0.2">
      <c r="B831" s="244"/>
      <c r="C831" s="318"/>
      <c r="D831" s="319"/>
      <c r="E831" s="323"/>
      <c r="F831" s="333"/>
      <c r="G831" s="334"/>
      <c r="H831" s="334"/>
      <c r="I831" s="334"/>
      <c r="J831" s="334"/>
      <c r="K831" s="334"/>
      <c r="L831" s="334"/>
      <c r="M831" s="334"/>
      <c r="N831" s="335"/>
      <c r="O831" s="19"/>
      <c r="P831" s="245"/>
      <c r="Q831" s="245"/>
      <c r="R831" s="245"/>
      <c r="S831" s="245"/>
      <c r="T831" s="245"/>
      <c r="U831" s="245"/>
      <c r="V831" s="245"/>
      <c r="W831" s="262"/>
    </row>
    <row r="832" spans="2:23" ht="12.75" customHeight="1" x14ac:dyDescent="0.2">
      <c r="B832" s="244"/>
      <c r="C832" s="318"/>
      <c r="D832" s="322"/>
      <c r="E832" s="324"/>
      <c r="F832" s="987" t="str">
        <f>IF(M761=EUConst_Relevant,HYPERLINK("#" &amp; Q832,EUConst_MsgDescription),"")</f>
        <v/>
      </c>
      <c r="G832" s="961"/>
      <c r="H832" s="961"/>
      <c r="I832" s="961"/>
      <c r="J832" s="961"/>
      <c r="K832" s="961"/>
      <c r="L832" s="961"/>
      <c r="M832" s="961"/>
      <c r="N832" s="962"/>
      <c r="O832" s="19"/>
      <c r="P832" s="22" t="s">
        <v>172</v>
      </c>
      <c r="Q832" s="371" t="str">
        <f>"#"&amp;ADDRESS(ROW($C$11),COLUMN($C$11))</f>
        <v>#$C$11</v>
      </c>
      <c r="R832" s="245"/>
      <c r="S832" s="245"/>
      <c r="T832" s="245"/>
      <c r="U832" s="245"/>
      <c r="V832" s="245"/>
      <c r="W832" s="262"/>
    </row>
    <row r="833" spans="2:23" ht="5.0999999999999996" customHeight="1" x14ac:dyDescent="0.2">
      <c r="B833" s="244"/>
      <c r="C833" s="318"/>
      <c r="D833" s="322"/>
      <c r="E833" s="325"/>
      <c r="F833" s="988"/>
      <c r="G833" s="988"/>
      <c r="H833" s="988"/>
      <c r="I833" s="988"/>
      <c r="J833" s="988"/>
      <c r="K833" s="988"/>
      <c r="L833" s="988"/>
      <c r="M833" s="988"/>
      <c r="N833" s="989"/>
      <c r="O833" s="19"/>
      <c r="P833" s="245"/>
      <c r="Q833" s="245"/>
      <c r="R833" s="245"/>
      <c r="S833" s="245"/>
      <c r="T833" s="245"/>
      <c r="U833" s="245"/>
      <c r="V833" s="245"/>
      <c r="W833" s="262"/>
    </row>
    <row r="834" spans="2:23" ht="50.1" customHeight="1" x14ac:dyDescent="0.2">
      <c r="B834" s="244"/>
      <c r="C834" s="318"/>
      <c r="D834" s="325"/>
      <c r="E834" s="325"/>
      <c r="F834" s="946"/>
      <c r="G834" s="947"/>
      <c r="H834" s="947"/>
      <c r="I834" s="947"/>
      <c r="J834" s="947"/>
      <c r="K834" s="947"/>
      <c r="L834" s="947"/>
      <c r="M834" s="947"/>
      <c r="N834" s="948"/>
      <c r="O834" s="19"/>
      <c r="P834" s="245"/>
      <c r="Q834" s="245"/>
      <c r="R834" s="245"/>
      <c r="S834" s="245"/>
      <c r="T834" s="245"/>
      <c r="U834" s="245"/>
      <c r="V834" s="245"/>
      <c r="W834" s="262"/>
    </row>
    <row r="835" spans="2:23" ht="5.0999999999999996" customHeight="1" x14ac:dyDescent="0.2">
      <c r="B835" s="244"/>
      <c r="C835" s="318"/>
      <c r="D835" s="322"/>
      <c r="E835" s="319"/>
      <c r="F835" s="319"/>
      <c r="G835" s="319"/>
      <c r="H835" s="319"/>
      <c r="I835" s="319"/>
      <c r="J835" s="319"/>
      <c r="K835" s="319"/>
      <c r="L835" s="319"/>
      <c r="M835" s="319"/>
      <c r="N835" s="320"/>
      <c r="O835" s="19"/>
      <c r="P835" s="245"/>
      <c r="Q835" s="245"/>
      <c r="R835" s="245"/>
      <c r="S835" s="245"/>
      <c r="T835" s="245"/>
      <c r="U835" s="245"/>
      <c r="V835" s="245"/>
      <c r="W835" s="262"/>
    </row>
    <row r="836" spans="2:23" ht="12.75" customHeight="1" x14ac:dyDescent="0.2">
      <c r="B836" s="244"/>
      <c r="C836" s="318"/>
      <c r="D836" s="322"/>
      <c r="E836" s="324"/>
      <c r="F836" s="990" t="str">
        <f>Translations!$B$210</f>
        <v>Atsauce uz ārējām datnēm (attiecīgā gadījumā)</v>
      </c>
      <c r="G836" s="990"/>
      <c r="H836" s="990"/>
      <c r="I836" s="990"/>
      <c r="J836" s="990"/>
      <c r="K836" s="900"/>
      <c r="L836" s="900"/>
      <c r="M836" s="900"/>
      <c r="N836" s="900"/>
      <c r="O836" s="19"/>
      <c r="P836" s="245"/>
      <c r="Q836" s="245"/>
      <c r="R836" s="245"/>
      <c r="S836" s="245"/>
      <c r="T836" s="245"/>
      <c r="U836" s="245"/>
      <c r="V836" s="245"/>
      <c r="W836" s="262" t="s">
        <v>165</v>
      </c>
    </row>
    <row r="837" spans="2:23" ht="5.0999999999999996" customHeight="1" thickBot="1" x14ac:dyDescent="0.25">
      <c r="B837" s="244"/>
      <c r="C837" s="318"/>
      <c r="D837" s="322"/>
      <c r="E837" s="319"/>
      <c r="F837" s="319"/>
      <c r="G837" s="319"/>
      <c r="H837" s="319"/>
      <c r="I837" s="319"/>
      <c r="J837" s="319"/>
      <c r="K837" s="319"/>
      <c r="L837" s="319"/>
      <c r="M837" s="319"/>
      <c r="N837" s="320"/>
      <c r="O837" s="19"/>
      <c r="P837" s="245"/>
      <c r="Q837" s="245"/>
      <c r="R837" s="245"/>
      <c r="S837" s="245"/>
      <c r="T837" s="245"/>
      <c r="U837" s="245"/>
      <c r="V837" s="245"/>
      <c r="W837" s="245"/>
    </row>
    <row r="838" spans="2:23" ht="12.75" customHeight="1" x14ac:dyDescent="0.2">
      <c r="B838" s="244"/>
      <c r="C838" s="318"/>
      <c r="D838" s="322" t="s">
        <v>33</v>
      </c>
      <c r="E838" s="1006" t="str">
        <f>Translations!$B$258</f>
        <v>Vai ir ievērota hierarhiskā kārtība?</v>
      </c>
      <c r="F838" s="1006"/>
      <c r="G838" s="1006"/>
      <c r="H838" s="1007"/>
      <c r="I838" s="260"/>
      <c r="J838" s="330" t="str">
        <f>Translations!$B$259</f>
        <v xml:space="preserve"> Ja nav, kāpēc nav?</v>
      </c>
      <c r="K838" s="926"/>
      <c r="L838" s="927"/>
      <c r="M838" s="927"/>
      <c r="N838" s="941"/>
      <c r="O838" s="19"/>
      <c r="P838" s="245"/>
      <c r="Q838" s="245"/>
      <c r="R838" s="245"/>
      <c r="S838" s="245"/>
      <c r="T838" s="245"/>
      <c r="U838" s="245"/>
      <c r="V838" s="245"/>
      <c r="W838" s="364" t="b">
        <f>AND(I838&lt;&gt;"",I838=TRUE)</f>
        <v>0</v>
      </c>
    </row>
    <row r="839" spans="2:23" ht="5.0999999999999996" customHeight="1" x14ac:dyDescent="0.2">
      <c r="B839" s="244"/>
      <c r="C839" s="318"/>
      <c r="D839" s="319"/>
      <c r="E839" s="549"/>
      <c r="F839" s="549"/>
      <c r="G839" s="549"/>
      <c r="H839" s="549"/>
      <c r="I839" s="549"/>
      <c r="J839" s="549"/>
      <c r="K839" s="549"/>
      <c r="L839" s="549"/>
      <c r="M839" s="549"/>
      <c r="N839" s="550"/>
      <c r="O839" s="19"/>
      <c r="P839" s="245"/>
      <c r="Q839" s="245"/>
      <c r="R839" s="245"/>
      <c r="S839" s="245"/>
      <c r="T839" s="245"/>
      <c r="U839" s="245"/>
      <c r="V839" s="254"/>
      <c r="W839" s="360"/>
    </row>
    <row r="840" spans="2:23" ht="12.75" customHeight="1" x14ac:dyDescent="0.2">
      <c r="B840" s="244"/>
      <c r="C840" s="318"/>
      <c r="D840" s="331"/>
      <c r="E840" s="331"/>
      <c r="F840" s="978" t="str">
        <f>Translations!$B$264</f>
        <v>Sīkākas ziņas par jebkādām atkāpēm no hierarhijas</v>
      </c>
      <c r="G840" s="978"/>
      <c r="H840" s="978"/>
      <c r="I840" s="978"/>
      <c r="J840" s="978"/>
      <c r="K840" s="978"/>
      <c r="L840" s="978"/>
      <c r="M840" s="978"/>
      <c r="N840" s="979"/>
      <c r="O840" s="19"/>
      <c r="P840" s="245"/>
      <c r="Q840" s="245"/>
      <c r="R840" s="245"/>
      <c r="S840" s="245"/>
      <c r="T840" s="245"/>
      <c r="U840" s="245"/>
      <c r="V840" s="254"/>
      <c r="W840" s="360"/>
    </row>
    <row r="841" spans="2:23" ht="25.5" customHeight="1" thickBot="1" x14ac:dyDescent="0.25">
      <c r="B841" s="244"/>
      <c r="C841" s="318"/>
      <c r="D841" s="331"/>
      <c r="E841" s="331"/>
      <c r="F841" s="946"/>
      <c r="G841" s="947"/>
      <c r="H841" s="947"/>
      <c r="I841" s="947"/>
      <c r="J841" s="947"/>
      <c r="K841" s="947"/>
      <c r="L841" s="947"/>
      <c r="M841" s="947"/>
      <c r="N841" s="948"/>
      <c r="O841" s="19"/>
      <c r="P841" s="245"/>
      <c r="Q841" s="245"/>
      <c r="R841" s="245"/>
      <c r="S841" s="245"/>
      <c r="T841" s="245"/>
      <c r="U841" s="245"/>
      <c r="V841" s="254"/>
      <c r="W841" s="268" t="b">
        <f>W838</f>
        <v>0</v>
      </c>
    </row>
    <row r="842" spans="2:23" ht="5.0999999999999996" customHeight="1" x14ac:dyDescent="0.2">
      <c r="B842" s="244"/>
      <c r="C842" s="318"/>
      <c r="D842" s="322"/>
      <c r="E842" s="319"/>
      <c r="F842" s="319"/>
      <c r="G842" s="319"/>
      <c r="H842" s="319"/>
      <c r="I842" s="319"/>
      <c r="J842" s="319"/>
      <c r="K842" s="319"/>
      <c r="L842" s="319"/>
      <c r="M842" s="319"/>
      <c r="N842" s="320"/>
      <c r="O842" s="19"/>
      <c r="P842" s="245"/>
      <c r="Q842" s="245"/>
      <c r="R842" s="245"/>
      <c r="S842" s="245"/>
      <c r="T842" s="245"/>
      <c r="U842" s="245"/>
      <c r="V842" s="245"/>
      <c r="W842" s="363"/>
    </row>
    <row r="843" spans="2:23" ht="5.0999999999999996" customHeight="1" x14ac:dyDescent="0.2">
      <c r="B843" s="244"/>
      <c r="C843" s="315"/>
      <c r="D843" s="328"/>
      <c r="E843" s="316"/>
      <c r="F843" s="316"/>
      <c r="G843" s="316"/>
      <c r="H843" s="316"/>
      <c r="I843" s="316"/>
      <c r="J843" s="316"/>
      <c r="K843" s="316"/>
      <c r="L843" s="316"/>
      <c r="M843" s="316"/>
      <c r="N843" s="317"/>
      <c r="O843" s="19"/>
      <c r="P843" s="245"/>
      <c r="Q843" s="245"/>
      <c r="R843" s="245"/>
      <c r="S843" s="245"/>
      <c r="T843" s="245"/>
      <c r="U843" s="245"/>
      <c r="V843" s="245"/>
      <c r="W843" s="262"/>
    </row>
    <row r="844" spans="2:23" ht="12.75" customHeight="1" x14ac:dyDescent="0.2">
      <c r="B844" s="244"/>
      <c r="C844" s="318"/>
      <c r="D844" s="321" t="s">
        <v>30</v>
      </c>
      <c r="E844" s="1017" t="str">
        <f>Translations!$B$362</f>
        <v>Eksportētais izmērāmais siltums</v>
      </c>
      <c r="F844" s="1017"/>
      <c r="G844" s="1017"/>
      <c r="H844" s="1017"/>
      <c r="I844" s="1017"/>
      <c r="J844" s="1017"/>
      <c r="K844" s="1017"/>
      <c r="L844" s="1017"/>
      <c r="M844" s="1017"/>
      <c r="N844" s="1018"/>
      <c r="O844" s="19"/>
      <c r="P844" s="245"/>
      <c r="Q844" s="245"/>
      <c r="R844" s="245"/>
      <c r="S844" s="254"/>
      <c r="T844" s="254"/>
      <c r="U844" s="245"/>
      <c r="V844" s="245"/>
      <c r="W844" s="262"/>
    </row>
    <row r="845" spans="2:23" ht="12.75" customHeight="1" x14ac:dyDescent="0.2">
      <c r="B845" s="244"/>
      <c r="C845" s="318"/>
      <c r="D845" s="319"/>
      <c r="E845" s="1019" t="str">
        <f>Translations!$B$405</f>
        <v>Tieši VĪP datu vākšanas vajadzībām šai sadaļai vajadzētu aptvert visus datus, kas iekļauti bāzlīnijas datu vākšanas veidnes G lapas e) punktā.</v>
      </c>
      <c r="F845" s="1020"/>
      <c r="G845" s="1020"/>
      <c r="H845" s="1020"/>
      <c r="I845" s="1020"/>
      <c r="J845" s="1020"/>
      <c r="K845" s="1020"/>
      <c r="L845" s="1020"/>
      <c r="M845" s="1020"/>
      <c r="N845" s="1021"/>
      <c r="O845" s="19"/>
      <c r="P845" s="245"/>
      <c r="Q845" s="245"/>
      <c r="R845" s="245"/>
      <c r="S845" s="245"/>
      <c r="T845" s="245"/>
      <c r="U845" s="245"/>
      <c r="V845" s="245"/>
      <c r="W845" s="262"/>
    </row>
    <row r="846" spans="2:23" ht="12.75" customHeight="1" x14ac:dyDescent="0.2">
      <c r="B846" s="244"/>
      <c r="C846" s="318"/>
      <c r="D846" s="322" t="s">
        <v>32</v>
      </c>
      <c r="E846" s="980" t="str">
        <f>Translations!$B$409</f>
        <v>Vai šai apakšiekārtai ir relevantas citas izmērāma siltuma plūsmas?</v>
      </c>
      <c r="F846" s="980"/>
      <c r="G846" s="980"/>
      <c r="H846" s="980"/>
      <c r="I846" s="980"/>
      <c r="J846" s="980"/>
      <c r="K846" s="980"/>
      <c r="L846" s="980"/>
      <c r="M846" s="986"/>
      <c r="N846" s="986"/>
      <c r="O846" s="19"/>
      <c r="P846" s="245"/>
      <c r="Q846" s="245"/>
      <c r="R846" s="245"/>
      <c r="S846" s="245"/>
      <c r="T846" s="245"/>
      <c r="U846" s="245"/>
      <c r="V846" s="245"/>
      <c r="W846" s="262"/>
    </row>
    <row r="847" spans="2:23" ht="12.75" customHeight="1" x14ac:dyDescent="0.2">
      <c r="B847" s="244"/>
      <c r="C847" s="318"/>
      <c r="D847" s="322"/>
      <c r="E847" s="319"/>
      <c r="F847" s="319"/>
      <c r="G847" s="319"/>
      <c r="H847" s="319"/>
      <c r="I847" s="319"/>
      <c r="J847" s="921" t="str">
        <f>IF(M761=EUConst_NotRelevant,"",IF(AND(M846&lt;&gt;"",M846=FALSE),HYPERLINK("#" &amp; Q847,EUconst_MsgGoOn),""))</f>
        <v/>
      </c>
      <c r="K847" s="922"/>
      <c r="L847" s="922"/>
      <c r="M847" s="922"/>
      <c r="N847" s="923"/>
      <c r="O847" s="19"/>
      <c r="P847" s="22" t="s">
        <v>172</v>
      </c>
      <c r="Q847" s="371" t="str">
        <f>Q762</f>
        <v>#JUMP_G7</v>
      </c>
      <c r="R847" s="245"/>
      <c r="S847" s="245"/>
      <c r="T847" s="245"/>
      <c r="U847" s="245"/>
      <c r="V847" s="245"/>
      <c r="W847" s="262"/>
    </row>
    <row r="848" spans="2:23" ht="5.0999999999999996" customHeight="1" x14ac:dyDescent="0.2">
      <c r="C848" s="318"/>
      <c r="D848" s="322"/>
      <c r="E848" s="322"/>
      <c r="F848" s="322"/>
      <c r="G848" s="322"/>
      <c r="H848" s="322"/>
      <c r="I848" s="322"/>
      <c r="J848" s="322"/>
      <c r="K848" s="322"/>
      <c r="L848" s="322"/>
      <c r="M848" s="322"/>
      <c r="N848" s="329"/>
      <c r="O848" s="19"/>
      <c r="P848" s="22"/>
      <c r="Q848" s="245"/>
      <c r="R848" s="245"/>
      <c r="S848" s="245"/>
      <c r="T848" s="245"/>
      <c r="U848" s="245"/>
      <c r="V848" s="245"/>
      <c r="W848" s="262"/>
    </row>
    <row r="849" spans="1:23" ht="12.75" customHeight="1" x14ac:dyDescent="0.2">
      <c r="C849" s="318"/>
      <c r="D849" s="322" t="s">
        <v>33</v>
      </c>
      <c r="E849" s="980" t="str">
        <f>Translations!$B$249</f>
        <v>Informācija par izmantoto metodiku</v>
      </c>
      <c r="F849" s="980"/>
      <c r="G849" s="980"/>
      <c r="H849" s="980"/>
      <c r="I849" s="980"/>
      <c r="J849" s="980"/>
      <c r="K849" s="980"/>
      <c r="L849" s="980"/>
      <c r="M849" s="980"/>
      <c r="N849" s="981"/>
      <c r="O849" s="19"/>
      <c r="P849" s="245"/>
      <c r="Q849" s="245"/>
      <c r="R849" s="245"/>
      <c r="S849" s="245"/>
      <c r="T849" s="245"/>
      <c r="U849" s="245"/>
      <c r="V849" s="245"/>
      <c r="W849" s="262"/>
    </row>
    <row r="850" spans="1:23" ht="25.5" customHeight="1" thickBot="1" x14ac:dyDescent="0.25">
      <c r="C850" s="318"/>
      <c r="D850" s="319"/>
      <c r="E850" s="319"/>
      <c r="F850" s="319"/>
      <c r="G850" s="319"/>
      <c r="H850" s="319"/>
      <c r="I850" s="982" t="str">
        <f>Translations!$B$254</f>
        <v>Datu avots</v>
      </c>
      <c r="J850" s="982"/>
      <c r="K850" s="982" t="str">
        <f>Translations!$B$255</f>
        <v>Cits datu avots (attiecīgā gadījumā)</v>
      </c>
      <c r="L850" s="982"/>
      <c r="M850" s="982" t="str">
        <f>Translations!$B$255</f>
        <v>Cits datu avots (attiecīgā gadījumā)</v>
      </c>
      <c r="N850" s="982"/>
      <c r="O850" s="19"/>
      <c r="P850" s="245"/>
      <c r="Q850" s="245"/>
      <c r="R850" s="245"/>
      <c r="S850" s="245"/>
      <c r="T850" s="245"/>
      <c r="U850" s="245"/>
      <c r="V850" s="245"/>
      <c r="W850" s="262" t="s">
        <v>165</v>
      </c>
    </row>
    <row r="851" spans="1:23" ht="12.75" customHeight="1" thickBot="1" x14ac:dyDescent="0.25">
      <c r="C851" s="318"/>
      <c r="D851" s="322"/>
      <c r="E851" s="324" t="s">
        <v>302</v>
      </c>
      <c r="F851" s="967" t="str">
        <f>Translations!$B$422</f>
        <v>Eksportētais siltums</v>
      </c>
      <c r="G851" s="967"/>
      <c r="H851" s="968"/>
      <c r="I851" s="958"/>
      <c r="J851" s="959"/>
      <c r="K851" s="953"/>
      <c r="L851" s="957"/>
      <c r="M851" s="953"/>
      <c r="N851" s="954"/>
      <c r="O851" s="19"/>
      <c r="P851" s="245"/>
      <c r="Q851" s="245"/>
      <c r="R851" s="245"/>
      <c r="S851" s="245"/>
      <c r="T851" s="245"/>
      <c r="U851" s="245"/>
      <c r="V851" s="370" t="b">
        <f>OR(AND(M846&lt;&gt;"",M846=FALSE))</f>
        <v>0</v>
      </c>
      <c r="W851" s="364" t="b">
        <f>OR(AND(M846&lt;&gt;"",M846=FALSE),AND(H851&lt;&gt;"",H851=FALSE))</f>
        <v>0</v>
      </c>
    </row>
    <row r="852" spans="1:23" ht="12.75" customHeight="1" x14ac:dyDescent="0.2">
      <c r="C852" s="318"/>
      <c r="D852" s="322"/>
      <c r="E852" s="324" t="s">
        <v>303</v>
      </c>
      <c r="F852" s="976" t="str">
        <f>Translations!$B$274</f>
        <v>Neto izmērāmā siltuma plūsmas</v>
      </c>
      <c r="G852" s="976"/>
      <c r="H852" s="977"/>
      <c r="I852" s="934"/>
      <c r="J852" s="966"/>
      <c r="K852" s="936"/>
      <c r="L852" s="938"/>
      <c r="M852" s="936"/>
      <c r="N852" s="938"/>
      <c r="O852" s="19"/>
      <c r="P852" s="245"/>
      <c r="Q852" s="245"/>
      <c r="R852" s="245"/>
      <c r="S852" s="245"/>
      <c r="T852" s="245"/>
      <c r="U852" s="245"/>
      <c r="V852" s="245"/>
      <c r="W852" s="365" t="b">
        <f>W851</f>
        <v>0</v>
      </c>
    </row>
    <row r="853" spans="1:23" ht="5.0999999999999996" customHeight="1" x14ac:dyDescent="0.2">
      <c r="C853" s="318"/>
      <c r="D853" s="322"/>
      <c r="E853" s="319"/>
      <c r="F853" s="319"/>
      <c r="G853" s="319"/>
      <c r="H853" s="319"/>
      <c r="I853" s="319"/>
      <c r="J853" s="319"/>
      <c r="K853" s="319"/>
      <c r="L853" s="319"/>
      <c r="M853" s="319"/>
      <c r="N853" s="320"/>
      <c r="O853" s="19"/>
      <c r="P853" s="245"/>
      <c r="Q853" s="245"/>
      <c r="R853" s="245"/>
      <c r="S853" s="245"/>
      <c r="T853" s="245"/>
      <c r="U853" s="245"/>
      <c r="V853" s="245"/>
      <c r="W853" s="360"/>
    </row>
    <row r="854" spans="1:23" ht="12.75" customHeight="1" x14ac:dyDescent="0.2">
      <c r="C854" s="318"/>
      <c r="D854" s="322"/>
      <c r="E854" s="324" t="s">
        <v>304</v>
      </c>
      <c r="F854" s="978" t="str">
        <f>Translations!$B$257</f>
        <v>Izmantotās metodikas apraksts</v>
      </c>
      <c r="G854" s="978"/>
      <c r="H854" s="978"/>
      <c r="I854" s="978"/>
      <c r="J854" s="978"/>
      <c r="K854" s="978"/>
      <c r="L854" s="978"/>
      <c r="M854" s="978"/>
      <c r="N854" s="979"/>
      <c r="O854" s="19"/>
      <c r="P854" s="245"/>
      <c r="Q854" s="245"/>
      <c r="R854" s="245"/>
      <c r="S854" s="245"/>
      <c r="T854" s="245"/>
      <c r="U854" s="245"/>
      <c r="V854" s="245"/>
      <c r="W854" s="360"/>
    </row>
    <row r="855" spans="1:23" ht="5.0999999999999996" customHeight="1" x14ac:dyDescent="0.2">
      <c r="C855" s="318"/>
      <c r="D855" s="319"/>
      <c r="E855" s="323"/>
      <c r="F855" s="213"/>
      <c r="G855" s="553"/>
      <c r="H855" s="553"/>
      <c r="I855" s="553"/>
      <c r="J855" s="553"/>
      <c r="K855" s="553"/>
      <c r="L855" s="553"/>
      <c r="M855" s="553"/>
      <c r="N855" s="554"/>
      <c r="O855" s="19"/>
      <c r="P855" s="245"/>
      <c r="Q855" s="245"/>
      <c r="R855" s="245"/>
      <c r="S855" s="245"/>
      <c r="T855" s="245"/>
      <c r="U855" s="245"/>
      <c r="V855" s="245"/>
      <c r="W855" s="360"/>
    </row>
    <row r="856" spans="1:23" ht="12.75" customHeight="1" x14ac:dyDescent="0.2">
      <c r="C856" s="318"/>
      <c r="D856" s="322"/>
      <c r="E856" s="324"/>
      <c r="F856" s="987" t="str">
        <f>IF(M761=EUConst_Relevant,HYPERLINK("#" &amp; Q856,EUConst_MsgDescription),"")</f>
        <v/>
      </c>
      <c r="G856" s="961"/>
      <c r="H856" s="961"/>
      <c r="I856" s="961"/>
      <c r="J856" s="961"/>
      <c r="K856" s="961"/>
      <c r="L856" s="961"/>
      <c r="M856" s="961"/>
      <c r="N856" s="962"/>
      <c r="O856" s="19"/>
      <c r="P856" s="22" t="s">
        <v>172</v>
      </c>
      <c r="Q856" s="371" t="str">
        <f>"#"&amp;ADDRESS(ROW($C$11),COLUMN($C$11))</f>
        <v>#$C$11</v>
      </c>
      <c r="R856" s="245"/>
      <c r="S856" s="245"/>
      <c r="T856" s="245"/>
      <c r="U856" s="245"/>
      <c r="V856" s="245"/>
      <c r="W856" s="360"/>
    </row>
    <row r="857" spans="1:23" ht="5.0999999999999996" customHeight="1" x14ac:dyDescent="0.2">
      <c r="C857" s="318"/>
      <c r="D857" s="322"/>
      <c r="E857" s="325"/>
      <c r="F857" s="988"/>
      <c r="G857" s="988"/>
      <c r="H857" s="988"/>
      <c r="I857" s="988"/>
      <c r="J857" s="988"/>
      <c r="K857" s="988"/>
      <c r="L857" s="988"/>
      <c r="M857" s="988"/>
      <c r="N857" s="989"/>
      <c r="O857" s="19"/>
      <c r="P857" s="245"/>
      <c r="Q857" s="245"/>
      <c r="R857" s="245"/>
      <c r="S857" s="245"/>
      <c r="T857" s="245"/>
      <c r="U857" s="245"/>
      <c r="V857" s="245"/>
      <c r="W857" s="360"/>
    </row>
    <row r="858" spans="1:23" s="249" customFormat="1" ht="50.1" customHeight="1" x14ac:dyDescent="0.2">
      <c r="A858" s="254"/>
      <c r="B858" s="12"/>
      <c r="C858" s="318"/>
      <c r="D858" s="325"/>
      <c r="E858" s="325"/>
      <c r="F858" s="946"/>
      <c r="G858" s="947"/>
      <c r="H858" s="947"/>
      <c r="I858" s="947"/>
      <c r="J858" s="947"/>
      <c r="K858" s="947"/>
      <c r="L858" s="947"/>
      <c r="M858" s="947"/>
      <c r="N858" s="948"/>
      <c r="O858" s="19"/>
      <c r="P858" s="254"/>
      <c r="Q858" s="254"/>
      <c r="R858" s="254"/>
      <c r="S858" s="245"/>
      <c r="T858" s="245"/>
      <c r="U858" s="254"/>
      <c r="V858" s="254"/>
      <c r="W858" s="366" t="b">
        <f>V851</f>
        <v>0</v>
      </c>
    </row>
    <row r="859" spans="1:23" ht="5.0999999999999996" customHeight="1" x14ac:dyDescent="0.2">
      <c r="C859" s="318"/>
      <c r="D859" s="322"/>
      <c r="E859" s="319"/>
      <c r="F859" s="319"/>
      <c r="G859" s="319"/>
      <c r="H859" s="319"/>
      <c r="I859" s="319"/>
      <c r="J859" s="319"/>
      <c r="K859" s="319"/>
      <c r="L859" s="319"/>
      <c r="M859" s="319"/>
      <c r="N859" s="320"/>
      <c r="O859" s="19"/>
      <c r="P859" s="245"/>
      <c r="Q859" s="245"/>
      <c r="R859" s="245"/>
      <c r="S859" s="245"/>
      <c r="T859" s="245"/>
      <c r="U859" s="245"/>
      <c r="V859" s="245"/>
      <c r="W859" s="360"/>
    </row>
    <row r="860" spans="1:23" ht="12.75" customHeight="1" x14ac:dyDescent="0.2">
      <c r="C860" s="318"/>
      <c r="D860" s="322"/>
      <c r="E860" s="324"/>
      <c r="F860" s="990" t="str">
        <f>Translations!$B$210</f>
        <v>Atsauce uz ārējām datnēm (attiecīgā gadījumā)</v>
      </c>
      <c r="G860" s="990"/>
      <c r="H860" s="990"/>
      <c r="I860" s="990"/>
      <c r="J860" s="990"/>
      <c r="K860" s="900"/>
      <c r="L860" s="900"/>
      <c r="M860" s="900"/>
      <c r="N860" s="900"/>
      <c r="O860" s="19"/>
      <c r="P860" s="245"/>
      <c r="Q860" s="245"/>
      <c r="R860" s="245"/>
      <c r="S860" s="245"/>
      <c r="T860" s="245"/>
      <c r="U860" s="245"/>
      <c r="V860" s="245"/>
      <c r="W860" s="366" t="b">
        <f>W858</f>
        <v>0</v>
      </c>
    </row>
    <row r="861" spans="1:23" ht="5.0999999999999996" customHeight="1" thickBot="1" x14ac:dyDescent="0.25">
      <c r="C861" s="318"/>
      <c r="D861" s="322"/>
      <c r="E861" s="319"/>
      <c r="F861" s="319"/>
      <c r="G861" s="319"/>
      <c r="H861" s="319"/>
      <c r="I861" s="319"/>
      <c r="J861" s="319"/>
      <c r="K861" s="319"/>
      <c r="L861" s="319"/>
      <c r="M861" s="319"/>
      <c r="N861" s="320"/>
      <c r="O861" s="19"/>
      <c r="P861" s="245"/>
      <c r="Q861" s="245"/>
      <c r="R861" s="245"/>
      <c r="S861" s="245"/>
      <c r="T861" s="245"/>
      <c r="U861" s="245"/>
      <c r="V861" s="254"/>
      <c r="W861" s="360"/>
    </row>
    <row r="862" spans="1:23" ht="12.75" customHeight="1" thickBot="1" x14ac:dyDescent="0.25">
      <c r="C862" s="318"/>
      <c r="D862" s="322" t="s">
        <v>33</v>
      </c>
      <c r="E862" s="1006" t="str">
        <f>Translations!$B$258</f>
        <v>Vai ir ievērota hierarhiskā kārtība?</v>
      </c>
      <c r="F862" s="1006"/>
      <c r="G862" s="1006"/>
      <c r="H862" s="1007"/>
      <c r="I862" s="260"/>
      <c r="J862" s="330" t="str">
        <f>Translations!$B$259</f>
        <v xml:space="preserve"> Ja nav, kāpēc nav?</v>
      </c>
      <c r="K862" s="926"/>
      <c r="L862" s="927"/>
      <c r="M862" s="927"/>
      <c r="N862" s="941"/>
      <c r="O862" s="19"/>
      <c r="P862" s="245"/>
      <c r="Q862" s="245"/>
      <c r="R862" s="245"/>
      <c r="S862" s="245"/>
      <c r="T862" s="245"/>
      <c r="U862" s="245"/>
      <c r="V862" s="368" t="b">
        <f>W860</f>
        <v>0</v>
      </c>
      <c r="W862" s="361" t="b">
        <f>OR(W858,AND(I862&lt;&gt;"",I862=TRUE))</f>
        <v>0</v>
      </c>
    </row>
    <row r="863" spans="1:23" ht="5.0999999999999996" customHeight="1" x14ac:dyDescent="0.2">
      <c r="C863" s="318"/>
      <c r="D863" s="319"/>
      <c r="E863" s="549"/>
      <c r="F863" s="549"/>
      <c r="G863" s="549"/>
      <c r="H863" s="549"/>
      <c r="I863" s="549"/>
      <c r="J863" s="549"/>
      <c r="K863" s="549"/>
      <c r="L863" s="549"/>
      <c r="M863" s="549"/>
      <c r="N863" s="550"/>
      <c r="O863" s="19"/>
      <c r="P863" s="245"/>
      <c r="Q863" s="245"/>
      <c r="R863" s="245"/>
      <c r="S863" s="245"/>
      <c r="T863" s="245"/>
      <c r="U863" s="245"/>
      <c r="V863" s="254"/>
      <c r="W863" s="360"/>
    </row>
    <row r="864" spans="1:23" ht="12.75" customHeight="1" x14ac:dyDescent="0.2">
      <c r="C864" s="318"/>
      <c r="D864" s="331"/>
      <c r="E864" s="331"/>
      <c r="F864" s="978" t="str">
        <f>Translations!$B$264</f>
        <v>Sīkākas ziņas par jebkādām atkāpēm no hierarhijas</v>
      </c>
      <c r="G864" s="978"/>
      <c r="H864" s="978"/>
      <c r="I864" s="978"/>
      <c r="J864" s="978"/>
      <c r="K864" s="978"/>
      <c r="L864" s="978"/>
      <c r="M864" s="978"/>
      <c r="N864" s="979"/>
      <c r="O864" s="19"/>
      <c r="P864" s="245"/>
      <c r="Q864" s="245"/>
      <c r="R864" s="245"/>
      <c r="S864" s="245"/>
      <c r="T864" s="245"/>
      <c r="U864" s="245"/>
      <c r="V864" s="254"/>
      <c r="W864" s="360"/>
    </row>
    <row r="865" spans="1:25" ht="25.5" customHeight="1" x14ac:dyDescent="0.2">
      <c r="C865" s="318"/>
      <c r="D865" s="331"/>
      <c r="E865" s="331"/>
      <c r="F865" s="946"/>
      <c r="G865" s="947"/>
      <c r="H865" s="947"/>
      <c r="I865" s="947"/>
      <c r="J865" s="947"/>
      <c r="K865" s="947"/>
      <c r="L865" s="947"/>
      <c r="M865" s="947"/>
      <c r="N865" s="948"/>
      <c r="O865" s="19"/>
      <c r="P865" s="245"/>
      <c r="Q865" s="245"/>
      <c r="R865" s="245"/>
      <c r="S865" s="245"/>
      <c r="T865" s="245"/>
      <c r="U865" s="245"/>
      <c r="V865" s="254"/>
      <c r="W865" s="366" t="b">
        <f>W862</f>
        <v>0</v>
      </c>
    </row>
    <row r="866" spans="1:25" ht="5.0999999999999996" customHeight="1" x14ac:dyDescent="0.2">
      <c r="C866" s="318"/>
      <c r="D866" s="319"/>
      <c r="E866" s="549"/>
      <c r="F866" s="549"/>
      <c r="G866" s="549"/>
      <c r="H866" s="549"/>
      <c r="I866" s="549"/>
      <c r="J866" s="549"/>
      <c r="K866" s="549"/>
      <c r="L866" s="549"/>
      <c r="M866" s="549"/>
      <c r="N866" s="550"/>
      <c r="O866" s="19"/>
      <c r="P866" s="245"/>
      <c r="Q866" s="245"/>
      <c r="R866" s="245"/>
      <c r="S866" s="245"/>
      <c r="T866" s="245"/>
      <c r="U866" s="245"/>
      <c r="V866" s="254"/>
      <c r="W866" s="360"/>
    </row>
    <row r="867" spans="1:25" ht="12.75" customHeight="1" x14ac:dyDescent="0.2">
      <c r="C867" s="318"/>
      <c r="D867" s="322" t="s">
        <v>34</v>
      </c>
      <c r="E867" s="980" t="str">
        <f>Translations!$B$363</f>
        <v>Relevanto attiecināmo emisijas faktoru noteikšanas metodikas apraksts saskaņā ar FAR VII pielikuma 10.1.2. un 10.1.3. iedaļu.</v>
      </c>
      <c r="F867" s="980"/>
      <c r="G867" s="980"/>
      <c r="H867" s="980"/>
      <c r="I867" s="980"/>
      <c r="J867" s="980"/>
      <c r="K867" s="980"/>
      <c r="L867" s="980"/>
      <c r="M867" s="980"/>
      <c r="N867" s="981"/>
      <c r="O867" s="19"/>
      <c r="P867" s="245"/>
      <c r="Q867" s="245"/>
      <c r="R867" s="245"/>
      <c r="S867" s="245"/>
      <c r="T867" s="245"/>
      <c r="U867" s="245"/>
      <c r="V867" s="254"/>
      <c r="W867" s="360"/>
    </row>
    <row r="868" spans="1:25" ht="5.0999999999999996" customHeight="1" x14ac:dyDescent="0.2">
      <c r="C868" s="318"/>
      <c r="D868" s="319"/>
      <c r="E868" s="323"/>
      <c r="F868" s="213"/>
      <c r="G868" s="553"/>
      <c r="H868" s="553"/>
      <c r="I868" s="553"/>
      <c r="J868" s="553"/>
      <c r="K868" s="553"/>
      <c r="L868" s="553"/>
      <c r="M868" s="553"/>
      <c r="N868" s="554"/>
      <c r="O868" s="19"/>
      <c r="P868" s="245"/>
      <c r="Q868" s="245"/>
      <c r="R868" s="245"/>
      <c r="S868" s="245"/>
      <c r="T868" s="245"/>
      <c r="U868" s="245"/>
      <c r="V868" s="245"/>
      <c r="W868" s="360"/>
    </row>
    <row r="869" spans="1:25" ht="12.75" customHeight="1" x14ac:dyDescent="0.2">
      <c r="C869" s="318"/>
      <c r="D869" s="322"/>
      <c r="E869" s="324"/>
      <c r="F869" s="987" t="str">
        <f>IF(M761=EUConst_Relevant,HYPERLINK("#" &amp; Q869,EUConst_MsgDescription),"")</f>
        <v/>
      </c>
      <c r="G869" s="961"/>
      <c r="H869" s="961"/>
      <c r="I869" s="961"/>
      <c r="J869" s="961"/>
      <c r="K869" s="961"/>
      <c r="L869" s="961"/>
      <c r="M869" s="961"/>
      <c r="N869" s="962"/>
      <c r="O869" s="19"/>
      <c r="P869" s="22" t="s">
        <v>172</v>
      </c>
      <c r="Q869" s="371" t="str">
        <f>"#"&amp;ADDRESS(ROW($C$11),COLUMN($C$11))</f>
        <v>#$C$11</v>
      </c>
      <c r="R869" s="245"/>
      <c r="S869" s="245"/>
      <c r="T869" s="245"/>
      <c r="U869" s="245"/>
      <c r="V869" s="245"/>
      <c r="W869" s="360"/>
    </row>
    <row r="870" spans="1:25" ht="5.0999999999999996" customHeight="1" x14ac:dyDescent="0.2">
      <c r="C870" s="318"/>
      <c r="D870" s="322"/>
      <c r="E870" s="325"/>
      <c r="F870" s="988"/>
      <c r="G870" s="988"/>
      <c r="H870" s="988"/>
      <c r="I870" s="988"/>
      <c r="J870" s="988"/>
      <c r="K870" s="988"/>
      <c r="L870" s="988"/>
      <c r="M870" s="988"/>
      <c r="N870" s="989"/>
      <c r="O870" s="19"/>
      <c r="P870" s="245"/>
      <c r="Q870" s="245"/>
      <c r="R870" s="245"/>
      <c r="S870" s="245"/>
      <c r="T870" s="245"/>
      <c r="U870" s="245"/>
      <c r="V870" s="245"/>
      <c r="W870" s="360"/>
    </row>
    <row r="871" spans="1:25" s="249" customFormat="1" ht="50.1" customHeight="1" x14ac:dyDescent="0.2">
      <c r="A871" s="254"/>
      <c r="B871" s="12"/>
      <c r="C871" s="318"/>
      <c r="D871" s="331"/>
      <c r="E871" s="332"/>
      <c r="F871" s="946"/>
      <c r="G871" s="947"/>
      <c r="H871" s="947"/>
      <c r="I871" s="947"/>
      <c r="J871" s="947"/>
      <c r="K871" s="947"/>
      <c r="L871" s="947"/>
      <c r="M871" s="947"/>
      <c r="N871" s="948"/>
      <c r="O871" s="19"/>
      <c r="P871" s="269"/>
      <c r="Q871" s="245"/>
      <c r="R871" s="254"/>
      <c r="S871" s="245"/>
      <c r="T871" s="245"/>
      <c r="U871" s="254"/>
      <c r="V871" s="254"/>
      <c r="W871" s="366" t="b">
        <f>W860</f>
        <v>0</v>
      </c>
    </row>
    <row r="872" spans="1:25" ht="5.0999999999999996" customHeight="1" x14ac:dyDescent="0.2">
      <c r="C872" s="318"/>
      <c r="D872" s="322"/>
      <c r="E872" s="319"/>
      <c r="F872" s="319"/>
      <c r="G872" s="319"/>
      <c r="H872" s="319"/>
      <c r="I872" s="319"/>
      <c r="J872" s="319"/>
      <c r="K872" s="319"/>
      <c r="L872" s="319"/>
      <c r="M872" s="319"/>
      <c r="N872" s="320"/>
      <c r="O872" s="19"/>
      <c r="P872" s="245"/>
      <c r="Q872" s="245"/>
      <c r="R872" s="245"/>
      <c r="S872" s="245"/>
      <c r="T872" s="245"/>
      <c r="U872" s="245"/>
      <c r="V872" s="245"/>
      <c r="W872" s="360"/>
    </row>
    <row r="873" spans="1:25" ht="12.75" customHeight="1" thickBot="1" x14ac:dyDescent="0.25">
      <c r="C873" s="318"/>
      <c r="D873" s="322"/>
      <c r="E873" s="324"/>
      <c r="F873" s="990" t="str">
        <f>Translations!$B$210</f>
        <v>Atsauce uz ārējām datnēm (attiecīgā gadījumā)</v>
      </c>
      <c r="G873" s="990"/>
      <c r="H873" s="990"/>
      <c r="I873" s="990"/>
      <c r="J873" s="990"/>
      <c r="K873" s="900"/>
      <c r="L873" s="900"/>
      <c r="M873" s="900"/>
      <c r="N873" s="900"/>
      <c r="O873" s="19"/>
      <c r="P873" s="245"/>
      <c r="Q873" s="245"/>
      <c r="R873" s="245"/>
      <c r="S873" s="245"/>
      <c r="T873" s="245"/>
      <c r="U873" s="245"/>
      <c r="V873" s="245"/>
      <c r="W873" s="367" t="b">
        <f>W871</f>
        <v>0</v>
      </c>
    </row>
    <row r="874" spans="1:25" s="20" customFormat="1" ht="12.75" x14ac:dyDescent="0.2">
      <c r="A874" s="18"/>
      <c r="B874" s="36"/>
      <c r="C874" s="337"/>
      <c r="D874" s="338"/>
      <c r="E874" s="338"/>
      <c r="F874" s="338"/>
      <c r="G874" s="338"/>
      <c r="H874" s="338"/>
      <c r="I874" s="338"/>
      <c r="J874" s="338"/>
      <c r="K874" s="338"/>
      <c r="L874" s="338"/>
      <c r="M874" s="338"/>
      <c r="N874" s="339"/>
      <c r="O874" s="19"/>
      <c r="P874" s="245"/>
      <c r="Q874" s="245"/>
      <c r="R874" s="245"/>
      <c r="S874" s="23"/>
      <c r="T874" s="22"/>
      <c r="U874" s="22"/>
      <c r="V874" s="22"/>
      <c r="W874" s="238"/>
    </row>
    <row r="875" spans="1:25" s="20" customFormat="1" ht="15" thickBot="1" x14ac:dyDescent="0.25">
      <c r="A875" s="18"/>
      <c r="B875" s="36"/>
      <c r="C875" s="36"/>
      <c r="D875" s="36"/>
      <c r="E875" s="36"/>
      <c r="F875" s="36"/>
      <c r="G875" s="36"/>
      <c r="H875" s="36"/>
      <c r="I875" s="36"/>
      <c r="J875" s="36"/>
      <c r="K875" s="36"/>
      <c r="L875" s="36"/>
      <c r="M875" s="36"/>
      <c r="N875" s="36"/>
      <c r="O875" s="19"/>
      <c r="P875" s="245"/>
      <c r="Q875" s="245"/>
      <c r="R875" s="23"/>
      <c r="S875" s="23"/>
      <c r="T875" s="22"/>
      <c r="U875" s="22"/>
      <c r="V875" s="22"/>
      <c r="W875" s="238"/>
      <c r="X875" s="244"/>
      <c r="Y875" s="244"/>
    </row>
    <row r="876" spans="1:25" s="20" customFormat="1" ht="12.75" customHeight="1" thickBot="1" x14ac:dyDescent="0.3">
      <c r="A876" s="18"/>
      <c r="B876" s="36"/>
      <c r="C876" s="281"/>
      <c r="D876" s="281"/>
      <c r="E876" s="281"/>
      <c r="F876" s="281"/>
      <c r="G876" s="281"/>
      <c r="H876" s="281"/>
      <c r="I876" s="281"/>
      <c r="J876" s="281"/>
      <c r="K876" s="281"/>
      <c r="L876" s="281"/>
      <c r="M876" s="281"/>
      <c r="N876" s="281"/>
      <c r="O876" s="19"/>
      <c r="P876" s="22"/>
      <c r="Q876" s="22"/>
      <c r="R876" s="23"/>
      <c r="S876" s="23"/>
      <c r="T876" s="22"/>
      <c r="U876" s="22"/>
      <c r="V876" s="22"/>
      <c r="W876" s="238"/>
      <c r="X876" s="244"/>
      <c r="Y876" s="244"/>
    </row>
    <row r="877" spans="1:25" s="20" customFormat="1" ht="15" customHeight="1" thickBot="1" x14ac:dyDescent="0.3">
      <c r="A877" s="18"/>
      <c r="B877" s="163"/>
      <c r="C877" s="374">
        <f>C761+1</f>
        <v>7</v>
      </c>
      <c r="D877" s="1075" t="str">
        <f>Translations!$B$386</f>
        <v>Alternatīvās apakšiekārta:</v>
      </c>
      <c r="E877" s="1076"/>
      <c r="F877" s="1076"/>
      <c r="G877" s="1076"/>
      <c r="H877" s="1077"/>
      <c r="I877" s="1078" t="str">
        <f>INDEX(EUconst_FallBackListNames,$C877)</f>
        <v>Kurināmā līmeņatzīmes apakšiekārta (OEP | OIM)</v>
      </c>
      <c r="J877" s="1079"/>
      <c r="K877" s="1079"/>
      <c r="L877" s="1080"/>
      <c r="M877" s="1081" t="str">
        <f>IF(ISBLANK(INDEX(CNTR_FallBackSubInstRelevant,C877)),"",IF(INDEX(CNTR_FallBackSubInstRelevant,C877),EUConst_Relevant,EUConst_NotRelevant))</f>
        <v/>
      </c>
      <c r="N877" s="1082"/>
      <c r="O877" s="19"/>
      <c r="P877" s="373">
        <f>C877</f>
        <v>7</v>
      </c>
      <c r="Q877" s="245"/>
      <c r="R877" s="245"/>
      <c r="S877" s="245"/>
      <c r="T877" s="245"/>
      <c r="U877" s="23"/>
      <c r="V877" s="311" t="s">
        <v>318</v>
      </c>
      <c r="W877" s="356" t="b">
        <f>AND(CNTR_ExistSubInstEntries,M877=EUConst_NotRelevant)</f>
        <v>0</v>
      </c>
    </row>
    <row r="878" spans="1:25" s="20" customFormat="1" ht="12.75" customHeight="1" thickBot="1" x14ac:dyDescent="0.25">
      <c r="A878" s="18"/>
      <c r="B878" s="36"/>
      <c r="C878" s="278"/>
      <c r="D878" s="279"/>
      <c r="E878" s="279"/>
      <c r="F878" s="279"/>
      <c r="G878" s="279"/>
      <c r="H878" s="280"/>
      <c r="I878" s="1083" t="str">
        <f>IF(M877=EUConst_NotRelevant,HYPERLINK(Q878,EUconst_MsgGoToNextSubInst),IF(M877=EUConst_Relevant,HYPERLINK("",EUconst_MsgEnterThisSection),""))</f>
        <v/>
      </c>
      <c r="J878" s="1084"/>
      <c r="K878" s="1084"/>
      <c r="L878" s="1084"/>
      <c r="M878" s="1085"/>
      <c r="N878" s="1086"/>
      <c r="O878" s="19"/>
      <c r="P878" s="22" t="s">
        <v>172</v>
      </c>
      <c r="Q878" s="371" t="str">
        <f>"#JUMP_G"&amp;P877+1</f>
        <v>#JUMP_G8</v>
      </c>
      <c r="R878" s="22"/>
      <c r="S878" s="22"/>
      <c r="T878" s="22"/>
      <c r="U878" s="23"/>
      <c r="V878" s="23"/>
      <c r="W878" s="238"/>
      <c r="X878" s="244"/>
      <c r="Y878" s="244"/>
    </row>
    <row r="879" spans="1:25" ht="5.0999999999999996" customHeight="1" x14ac:dyDescent="0.2">
      <c r="C879" s="282"/>
      <c r="D879" s="283"/>
      <c r="E879" s="283"/>
      <c r="F879" s="283"/>
      <c r="G879" s="283"/>
      <c r="H879" s="283"/>
      <c r="I879" s="283"/>
      <c r="J879" s="283"/>
      <c r="K879" s="283"/>
      <c r="L879" s="283"/>
      <c r="M879" s="283"/>
      <c r="N879" s="284"/>
      <c r="O879" s="19"/>
      <c r="U879" s="23"/>
      <c r="V879" s="23"/>
      <c r="W879" s="238"/>
    </row>
    <row r="880" spans="1:25" ht="15" customHeight="1" x14ac:dyDescent="0.2">
      <c r="C880" s="224"/>
      <c r="E880" s="963" t="str">
        <f>CONCATENATE(EUconst_MsgSeeFirst," (G.I.1)")</f>
        <v>Sīki norādījumi par datu ievadi šajā rīkā ir pieejami rīka pirmajā modulī.  (G.I.1)</v>
      </c>
      <c r="F880" s="963"/>
      <c r="G880" s="963"/>
      <c r="H880" s="963"/>
      <c r="I880" s="963"/>
      <c r="J880" s="963"/>
      <c r="K880" s="963"/>
      <c r="L880" s="963"/>
      <c r="M880" s="963"/>
      <c r="N880" s="225"/>
      <c r="O880" s="19"/>
      <c r="U880" s="23"/>
      <c r="V880" s="23"/>
      <c r="W880" s="238"/>
    </row>
    <row r="881" spans="2:23" ht="5.0999999999999996" customHeight="1" x14ac:dyDescent="0.2">
      <c r="C881" s="224"/>
      <c r="N881" s="225"/>
      <c r="O881" s="19"/>
      <c r="U881" s="23"/>
      <c r="V881" s="23"/>
      <c r="W881" s="238"/>
    </row>
    <row r="882" spans="2:23" ht="12.75" customHeight="1" x14ac:dyDescent="0.2">
      <c r="B882" s="244"/>
      <c r="C882" s="224"/>
      <c r="D882" s="16" t="s">
        <v>26</v>
      </c>
      <c r="E882" s="801" t="str">
        <f>Translations!$B$297</f>
        <v>Apakšiekārtas sistēmas robežas</v>
      </c>
      <c r="F882" s="801"/>
      <c r="G882" s="801"/>
      <c r="H882" s="801"/>
      <c r="I882" s="801"/>
      <c r="J882" s="801"/>
      <c r="K882" s="801"/>
      <c r="L882" s="801"/>
      <c r="M882" s="801"/>
      <c r="N882" s="1016"/>
      <c r="O882" s="19"/>
      <c r="P882" s="245"/>
      <c r="Q882" s="245"/>
      <c r="R882" s="245"/>
      <c r="S882" s="245"/>
      <c r="T882" s="245"/>
      <c r="U882" s="23"/>
      <c r="V882" s="23"/>
      <c r="W882" s="238"/>
    </row>
    <row r="883" spans="2:23" ht="5.0999999999999996" customHeight="1" x14ac:dyDescent="0.2">
      <c r="B883" s="244"/>
      <c r="C883" s="224"/>
      <c r="N883" s="225"/>
      <c r="O883" s="19"/>
      <c r="P883" s="245"/>
      <c r="Q883" s="245"/>
      <c r="R883" s="245"/>
      <c r="S883" s="245"/>
      <c r="T883" s="245"/>
      <c r="U883" s="23"/>
      <c r="V883" s="23"/>
      <c r="W883" s="238"/>
    </row>
    <row r="884" spans="2:23" ht="12.75" customHeight="1" x14ac:dyDescent="0.2">
      <c r="B884" s="244"/>
      <c r="C884" s="224"/>
      <c r="D884" s="25" t="s">
        <v>32</v>
      </c>
      <c r="E884" s="917" t="str">
        <f>Translations!$B$249</f>
        <v>Informācija par izmantoto metodiku</v>
      </c>
      <c r="F884" s="917"/>
      <c r="G884" s="917"/>
      <c r="H884" s="917"/>
      <c r="I884" s="917"/>
      <c r="J884" s="917"/>
      <c r="K884" s="917"/>
      <c r="L884" s="917"/>
      <c r="M884" s="917"/>
      <c r="N884" s="1023"/>
      <c r="O884" s="19"/>
      <c r="P884" s="245"/>
      <c r="Q884" s="245"/>
      <c r="R884" s="245"/>
      <c r="S884" s="245"/>
      <c r="T884" s="245"/>
      <c r="U884" s="23"/>
      <c r="V884" s="23"/>
      <c r="W884" s="238"/>
    </row>
    <row r="885" spans="2:23" ht="5.0999999999999996" customHeight="1" x14ac:dyDescent="0.2">
      <c r="B885" s="244"/>
      <c r="C885" s="224"/>
      <c r="D885" s="25"/>
      <c r="E885" s="840"/>
      <c r="F885" s="840"/>
      <c r="G885" s="840"/>
      <c r="H885" s="840"/>
      <c r="I885" s="840"/>
      <c r="J885" s="840"/>
      <c r="K885" s="840"/>
      <c r="L885" s="840"/>
      <c r="M885" s="840"/>
      <c r="N885" s="1044"/>
      <c r="O885" s="19"/>
      <c r="P885" s="245"/>
      <c r="Q885" s="245"/>
      <c r="R885" s="245"/>
      <c r="S885" s="245"/>
      <c r="T885" s="245"/>
      <c r="U885" s="245"/>
      <c r="V885" s="245"/>
      <c r="W885" s="262"/>
    </row>
    <row r="886" spans="2:23" ht="50.1" customHeight="1" x14ac:dyDescent="0.2">
      <c r="B886" s="244"/>
      <c r="C886" s="224"/>
      <c r="D886" s="25"/>
      <c r="E886" s="1027"/>
      <c r="F886" s="1028"/>
      <c r="G886" s="1028"/>
      <c r="H886" s="1028"/>
      <c r="I886" s="1028"/>
      <c r="J886" s="1028"/>
      <c r="K886" s="1028"/>
      <c r="L886" s="1028"/>
      <c r="M886" s="1028"/>
      <c r="N886" s="1029"/>
      <c r="O886" s="19"/>
      <c r="P886" s="245"/>
      <c r="Q886" s="245"/>
      <c r="R886" s="245"/>
      <c r="S886" s="245"/>
      <c r="T886" s="245"/>
      <c r="U886" s="245"/>
      <c r="V886" s="245"/>
      <c r="W886" s="262"/>
    </row>
    <row r="887" spans="2:23" ht="5.0999999999999996" customHeight="1" x14ac:dyDescent="0.2">
      <c r="B887" s="244"/>
      <c r="C887" s="224"/>
      <c r="D887" s="25"/>
      <c r="N887" s="225"/>
      <c r="O887" s="19"/>
      <c r="P887" s="245"/>
      <c r="Q887" s="245"/>
      <c r="R887" s="245"/>
      <c r="S887" s="245"/>
      <c r="T887" s="245"/>
      <c r="U887" s="245"/>
      <c r="V887" s="245"/>
      <c r="W887" s="262"/>
    </row>
    <row r="888" spans="2:23" ht="12.75" customHeight="1" x14ac:dyDescent="0.2">
      <c r="B888" s="244"/>
      <c r="C888" s="224"/>
      <c r="D888" s="25" t="s">
        <v>33</v>
      </c>
      <c r="E888" s="1030" t="str">
        <f>Translations!$B$210</f>
        <v>Atsauce uz ārējām datnēm (attiecīgā gadījumā)</v>
      </c>
      <c r="F888" s="1030"/>
      <c r="G888" s="1030"/>
      <c r="H888" s="1030"/>
      <c r="I888" s="1030"/>
      <c r="J888" s="1031"/>
      <c r="K888" s="900"/>
      <c r="L888" s="900"/>
      <c r="M888" s="900"/>
      <c r="N888" s="900"/>
      <c r="O888" s="19"/>
      <c r="P888" s="245"/>
      <c r="Q888" s="245"/>
      <c r="R888" s="245"/>
      <c r="S888" s="245"/>
      <c r="T888" s="245"/>
      <c r="U888" s="245"/>
      <c r="V888" s="245"/>
      <c r="W888" s="262"/>
    </row>
    <row r="889" spans="2:23" ht="5.0999999999999996" customHeight="1" x14ac:dyDescent="0.2">
      <c r="B889" s="244"/>
      <c r="C889" s="224"/>
      <c r="D889" s="25"/>
      <c r="N889" s="225"/>
      <c r="O889" s="19"/>
      <c r="P889" s="245"/>
      <c r="Q889" s="245"/>
      <c r="R889" s="245"/>
      <c r="S889" s="245"/>
      <c r="T889" s="245"/>
      <c r="U889" s="245"/>
      <c r="V889" s="245"/>
      <c r="W889" s="262"/>
    </row>
    <row r="890" spans="2:23" ht="12.75" customHeight="1" x14ac:dyDescent="0.2">
      <c r="B890" s="244"/>
      <c r="C890" s="224"/>
      <c r="D890" s="25" t="s">
        <v>34</v>
      </c>
      <c r="E890" s="1030" t="str">
        <f>Translations!$B$305</f>
        <v>Atsauce uz atsevišķu detalizētu plūsmas diagrammu (attiecīgā gadījumā)</v>
      </c>
      <c r="F890" s="1030"/>
      <c r="G890" s="1030"/>
      <c r="H890" s="1030"/>
      <c r="I890" s="1030"/>
      <c r="J890" s="1031"/>
      <c r="K890" s="900"/>
      <c r="L890" s="900"/>
      <c r="M890" s="900"/>
      <c r="N890" s="900"/>
      <c r="O890" s="19"/>
      <c r="P890" s="245"/>
      <c r="Q890" s="245"/>
      <c r="R890" s="245"/>
      <c r="S890" s="245"/>
      <c r="T890" s="245"/>
      <c r="U890" s="245"/>
      <c r="V890" s="245"/>
      <c r="W890" s="262"/>
    </row>
    <row r="891" spans="2:23" ht="12.75" customHeight="1" x14ac:dyDescent="0.2">
      <c r="B891" s="244"/>
      <c r="C891" s="224"/>
      <c r="D891" s="25"/>
      <c r="E891" s="768" t="str">
        <f>Translations!$B$387</f>
        <v>Ja apakšiekārta ir sarežģītāka, sniedziet detalizētu plūsmas diagrammu, ja tāda jau nav iekļauta i. apakšpunktā.</v>
      </c>
      <c r="F891" s="768"/>
      <c r="G891" s="768"/>
      <c r="H891" s="768"/>
      <c r="I891" s="768"/>
      <c r="J891" s="768"/>
      <c r="K891" s="768"/>
      <c r="L891" s="768"/>
      <c r="M891" s="768"/>
      <c r="N891" s="1047"/>
      <c r="O891" s="19"/>
      <c r="P891" s="245"/>
      <c r="Q891" s="245"/>
      <c r="R891" s="245"/>
      <c r="S891" s="245"/>
      <c r="T891" s="245"/>
      <c r="U891" s="245"/>
      <c r="V891" s="245"/>
      <c r="W891" s="262"/>
    </row>
    <row r="892" spans="2:23" ht="5.0999999999999996" customHeight="1" x14ac:dyDescent="0.2">
      <c r="B892" s="244"/>
      <c r="C892" s="224"/>
      <c r="D892" s="25"/>
      <c r="N892" s="225"/>
      <c r="O892" s="19"/>
      <c r="P892" s="245"/>
      <c r="Q892" s="245"/>
      <c r="R892" s="245"/>
      <c r="S892" s="245"/>
      <c r="T892" s="245"/>
      <c r="U892" s="245"/>
      <c r="V892" s="245"/>
      <c r="W892" s="262"/>
    </row>
    <row r="893" spans="2:23" ht="5.0999999999999996" customHeight="1" x14ac:dyDescent="0.2">
      <c r="B893" s="244"/>
      <c r="C893" s="232"/>
      <c r="D893" s="235"/>
      <c r="E893" s="233"/>
      <c r="F893" s="233"/>
      <c r="G893" s="233"/>
      <c r="H893" s="233"/>
      <c r="I893" s="233"/>
      <c r="J893" s="233"/>
      <c r="K893" s="233"/>
      <c r="L893" s="233"/>
      <c r="M893" s="233"/>
      <c r="N893" s="234"/>
      <c r="O893" s="19"/>
      <c r="P893" s="245"/>
      <c r="Q893" s="245"/>
      <c r="R893" s="245"/>
      <c r="S893" s="245"/>
      <c r="T893" s="245"/>
      <c r="U893" s="245"/>
      <c r="V893" s="245"/>
      <c r="W893" s="262"/>
    </row>
    <row r="894" spans="2:23" ht="12.75" customHeight="1" x14ac:dyDescent="0.2">
      <c r="B894" s="244"/>
      <c r="C894" s="224"/>
      <c r="D894" s="16" t="s">
        <v>27</v>
      </c>
      <c r="E894" s="801" t="str">
        <f>Translations!$B$388</f>
        <v>Ikgadējo darbības līmeņu noteikšanas metode</v>
      </c>
      <c r="F894" s="801"/>
      <c r="G894" s="801"/>
      <c r="H894" s="801"/>
      <c r="I894" s="801"/>
      <c r="J894" s="801"/>
      <c r="K894" s="801"/>
      <c r="L894" s="801"/>
      <c r="M894" s="801"/>
      <c r="N894" s="1016"/>
      <c r="O894" s="19"/>
      <c r="P894" s="245"/>
      <c r="Q894" s="245"/>
      <c r="R894" s="245"/>
      <c r="S894" s="254"/>
      <c r="T894" s="254"/>
      <c r="U894" s="245"/>
      <c r="V894" s="245"/>
      <c r="W894" s="262"/>
    </row>
    <row r="895" spans="2:23" ht="12.75" customHeight="1" x14ac:dyDescent="0.2">
      <c r="B895" s="244"/>
      <c r="C895" s="224"/>
      <c r="E895" s="840" t="str">
        <f>Translations!$B$389</f>
        <v>Tieši VĪP datu vākšanas vajadzībām šai sadaļai vajadzētu aptvert visus datus, kas iekļauti bāzlīnijas datu vākšanas veidnes G lapas a) punktā.</v>
      </c>
      <c r="F895" s="919"/>
      <c r="G895" s="919"/>
      <c r="H895" s="919"/>
      <c r="I895" s="919"/>
      <c r="J895" s="919"/>
      <c r="K895" s="919"/>
      <c r="L895" s="919"/>
      <c r="M895" s="919"/>
      <c r="N895" s="1053"/>
      <c r="O895" s="19"/>
      <c r="P895" s="245"/>
      <c r="Q895" s="245"/>
      <c r="R895" s="245"/>
      <c r="S895" s="245"/>
      <c r="T895" s="245"/>
      <c r="U895" s="245"/>
      <c r="V895" s="245"/>
      <c r="W895" s="262"/>
    </row>
    <row r="896" spans="2:23" ht="5.0999999999999996" customHeight="1" x14ac:dyDescent="0.2">
      <c r="B896" s="244"/>
      <c r="C896" s="224"/>
      <c r="D896" s="25"/>
      <c r="E896" s="25"/>
      <c r="F896" s="25"/>
      <c r="G896" s="25"/>
      <c r="H896" s="25"/>
      <c r="I896" s="25"/>
      <c r="J896" s="25"/>
      <c r="K896" s="25"/>
      <c r="L896" s="25"/>
      <c r="M896" s="25"/>
      <c r="N896" s="530"/>
      <c r="O896" s="19"/>
      <c r="P896" s="22"/>
      <c r="Q896" s="245"/>
      <c r="R896" s="245"/>
      <c r="S896" s="245"/>
      <c r="T896" s="245"/>
      <c r="U896" s="245"/>
      <c r="V896" s="245"/>
      <c r="W896" s="262"/>
    </row>
    <row r="897" spans="1:23" ht="12.75" customHeight="1" x14ac:dyDescent="0.2">
      <c r="B897" s="244"/>
      <c r="C897" s="224"/>
      <c r="D897" s="25" t="s">
        <v>33</v>
      </c>
      <c r="E897" s="917" t="str">
        <f>Translations!$B$249</f>
        <v>Informācija par izmantoto metodiku</v>
      </c>
      <c r="F897" s="917"/>
      <c r="G897" s="917"/>
      <c r="H897" s="917"/>
      <c r="I897" s="917"/>
      <c r="J897" s="917"/>
      <c r="K897" s="917"/>
      <c r="L897" s="917"/>
      <c r="M897" s="917"/>
      <c r="N897" s="1023"/>
      <c r="O897" s="19"/>
      <c r="P897" s="245"/>
      <c r="Q897" s="245"/>
      <c r="R897" s="245"/>
      <c r="S897" s="245"/>
      <c r="T897" s="245"/>
      <c r="U897" s="245"/>
      <c r="V897" s="245"/>
      <c r="W897" s="262"/>
    </row>
    <row r="898" spans="1:23" ht="25.5" customHeight="1" x14ac:dyDescent="0.2">
      <c r="B898" s="244"/>
      <c r="C898" s="224"/>
      <c r="I898" s="918" t="str">
        <f>Translations!$B$254</f>
        <v>Datu avots</v>
      </c>
      <c r="J898" s="918"/>
      <c r="K898" s="918" t="str">
        <f>Translations!$B$255</f>
        <v>Cits datu avots (attiecīgā gadījumā)</v>
      </c>
      <c r="L898" s="918"/>
      <c r="M898" s="918" t="str">
        <f>Translations!$B$255</f>
        <v>Cits datu avots (attiecīgā gadījumā)</v>
      </c>
      <c r="N898" s="918"/>
      <c r="O898" s="19"/>
      <c r="P898" s="245"/>
      <c r="Q898" s="245"/>
      <c r="R898" s="245"/>
      <c r="S898" s="245"/>
      <c r="T898" s="245"/>
      <c r="U898" s="245"/>
      <c r="V898" s="245"/>
      <c r="W898" s="262"/>
    </row>
    <row r="899" spans="1:23" ht="12.75" customHeight="1" x14ac:dyDescent="0.2">
      <c r="B899" s="244"/>
      <c r="C899" s="224"/>
      <c r="D899" s="25"/>
      <c r="E899" s="118" t="s">
        <v>302</v>
      </c>
      <c r="F899" s="924" t="str">
        <f>Translations!$B$833</f>
        <v>Kurināmā un materiālu ielaide</v>
      </c>
      <c r="G899" s="924"/>
      <c r="H899" s="925"/>
      <c r="I899" s="926"/>
      <c r="J899" s="927"/>
      <c r="K899" s="928"/>
      <c r="L899" s="929"/>
      <c r="M899" s="928"/>
      <c r="N899" s="945"/>
      <c r="O899" s="19"/>
      <c r="P899" s="245"/>
      <c r="Q899" s="245"/>
      <c r="R899" s="245"/>
      <c r="S899" s="245"/>
      <c r="T899" s="245"/>
      <c r="U899" s="245"/>
      <c r="V899" s="245"/>
      <c r="W899" s="262"/>
    </row>
    <row r="900" spans="1:23" ht="12.75" customHeight="1" x14ac:dyDescent="0.2">
      <c r="B900" s="244"/>
      <c r="C900" s="224"/>
      <c r="D900" s="25"/>
      <c r="E900" s="118" t="s">
        <v>303</v>
      </c>
      <c r="F900" s="924" t="str">
        <f>Translations!$B$256</f>
        <v>Enerģētiskais saturs</v>
      </c>
      <c r="G900" s="924"/>
      <c r="H900" s="925"/>
      <c r="I900" s="926"/>
      <c r="J900" s="927"/>
      <c r="K900" s="928"/>
      <c r="L900" s="929"/>
      <c r="M900" s="928"/>
      <c r="N900" s="945"/>
      <c r="O900" s="19"/>
      <c r="P900" s="245"/>
      <c r="Q900" s="245"/>
      <c r="R900" s="245"/>
      <c r="S900" s="245"/>
      <c r="T900" s="245"/>
      <c r="U900" s="245"/>
      <c r="V900" s="245"/>
      <c r="W900" s="262"/>
    </row>
    <row r="901" spans="1:23" ht="12.75" customHeight="1" x14ac:dyDescent="0.2">
      <c r="C901" s="224"/>
      <c r="D901" s="25"/>
      <c r="E901" s="118" t="s">
        <v>304</v>
      </c>
      <c r="F901" s="924" t="str">
        <f>Translations!$B$826</f>
        <v>Elektroenerģijas ielaide siltuma ražošanai</v>
      </c>
      <c r="G901" s="924"/>
      <c r="H901" s="925"/>
      <c r="I901" s="926"/>
      <c r="J901" s="927"/>
      <c r="K901" s="928"/>
      <c r="L901" s="929"/>
      <c r="M901" s="928"/>
      <c r="N901" s="945"/>
      <c r="O901" s="19"/>
      <c r="P901" s="245"/>
      <c r="Q901" s="245"/>
      <c r="R901" s="245"/>
      <c r="S901" s="245"/>
      <c r="T901" s="245"/>
      <c r="U901" s="245"/>
      <c r="V901" s="245"/>
      <c r="W901" s="245"/>
    </row>
    <row r="902" spans="1:23" ht="5.0999999999999996" customHeight="1" x14ac:dyDescent="0.2">
      <c r="B902" s="244"/>
      <c r="C902" s="224"/>
      <c r="D902" s="25"/>
      <c r="N902" s="225"/>
      <c r="O902" s="19"/>
      <c r="P902" s="245"/>
      <c r="Q902" s="245"/>
      <c r="R902" s="245"/>
      <c r="S902" s="245"/>
      <c r="T902" s="245"/>
      <c r="U902" s="245"/>
      <c r="V902" s="245"/>
      <c r="W902" s="262"/>
    </row>
    <row r="903" spans="1:23" ht="12.75" customHeight="1" x14ac:dyDescent="0.2">
      <c r="B903" s="244"/>
      <c r="C903" s="224"/>
      <c r="D903" s="25"/>
      <c r="E903" s="118" t="s">
        <v>305</v>
      </c>
      <c r="F903" s="714" t="str">
        <f>Translations!$B$257</f>
        <v>Izmantotās metodikas apraksts</v>
      </c>
      <c r="G903" s="714"/>
      <c r="H903" s="714"/>
      <c r="I903" s="714"/>
      <c r="J903" s="714"/>
      <c r="K903" s="714"/>
      <c r="L903" s="714"/>
      <c r="M903" s="714"/>
      <c r="N903" s="995"/>
      <c r="O903" s="19"/>
      <c r="P903" s="245"/>
      <c r="Q903" s="245"/>
      <c r="R903" s="245"/>
      <c r="S903" s="245"/>
      <c r="T903" s="245"/>
      <c r="U903" s="245"/>
      <c r="V903" s="245"/>
      <c r="W903" s="262"/>
    </row>
    <row r="904" spans="1:23" ht="5.0999999999999996" customHeight="1" x14ac:dyDescent="0.2">
      <c r="C904" s="224"/>
      <c r="E904" s="37"/>
      <c r="F904" s="531"/>
      <c r="G904" s="533"/>
      <c r="H904" s="533"/>
      <c r="I904" s="533"/>
      <c r="J904" s="533"/>
      <c r="K904" s="533"/>
      <c r="L904" s="533"/>
      <c r="M904" s="533"/>
      <c r="N904" s="546"/>
      <c r="O904" s="19"/>
      <c r="P904" s="245"/>
      <c r="Q904" s="245"/>
      <c r="R904" s="245"/>
      <c r="S904" s="245"/>
      <c r="T904" s="245"/>
      <c r="U904" s="245"/>
      <c r="V904" s="245"/>
      <c r="W904" s="262"/>
    </row>
    <row r="905" spans="1:23" ht="12.75" customHeight="1" x14ac:dyDescent="0.2">
      <c r="C905" s="224"/>
      <c r="D905" s="25"/>
      <c r="E905" s="118"/>
      <c r="F905" s="987" t="str">
        <f>IF(M877=EUConst_Relevant,HYPERLINK("#" &amp; Q905,EUConst_MsgDescription),"")</f>
        <v/>
      </c>
      <c r="G905" s="961"/>
      <c r="H905" s="961"/>
      <c r="I905" s="961"/>
      <c r="J905" s="961"/>
      <c r="K905" s="961"/>
      <c r="L905" s="961"/>
      <c r="M905" s="961"/>
      <c r="N905" s="962"/>
      <c r="O905" s="19"/>
      <c r="P905" s="22" t="s">
        <v>172</v>
      </c>
      <c r="Q905" s="371" t="str">
        <f>"#"&amp;ADDRESS(ROW($C$11),COLUMN($C$11))</f>
        <v>#$C$11</v>
      </c>
      <c r="R905" s="245"/>
      <c r="S905" s="245"/>
      <c r="T905" s="245"/>
      <c r="U905" s="245"/>
      <c r="V905" s="245"/>
      <c r="W905" s="262"/>
    </row>
    <row r="906" spans="1:23" ht="5.0999999999999996" customHeight="1" x14ac:dyDescent="0.2">
      <c r="C906" s="224"/>
      <c r="D906" s="25"/>
      <c r="E906" s="24"/>
      <c r="F906" s="996"/>
      <c r="G906" s="996"/>
      <c r="H906" s="996"/>
      <c r="I906" s="996"/>
      <c r="J906" s="996"/>
      <c r="K906" s="996"/>
      <c r="L906" s="996"/>
      <c r="M906" s="996"/>
      <c r="N906" s="997"/>
      <c r="O906" s="19"/>
      <c r="P906" s="245"/>
      <c r="Q906" s="245"/>
      <c r="R906" s="245"/>
      <c r="S906" s="245"/>
      <c r="T906" s="245"/>
      <c r="U906" s="245"/>
      <c r="V906" s="245"/>
      <c r="W906" s="262"/>
    </row>
    <row r="907" spans="1:23" s="249" customFormat="1" ht="50.1" customHeight="1" x14ac:dyDescent="0.2">
      <c r="A907" s="254"/>
      <c r="B907" s="12"/>
      <c r="C907" s="224"/>
      <c r="D907" s="24"/>
      <c r="E907" s="24"/>
      <c r="F907" s="946"/>
      <c r="G907" s="947"/>
      <c r="H907" s="947"/>
      <c r="I907" s="947"/>
      <c r="J907" s="947"/>
      <c r="K907" s="947"/>
      <c r="L907" s="947"/>
      <c r="M907" s="947"/>
      <c r="N907" s="948"/>
      <c r="O907" s="19"/>
      <c r="P907" s="254"/>
      <c r="Q907" s="254"/>
      <c r="R907" s="254"/>
      <c r="S907" s="245"/>
      <c r="T907" s="245"/>
      <c r="U907" s="245"/>
      <c r="V907" s="245"/>
      <c r="W907" s="262"/>
    </row>
    <row r="908" spans="1:23" ht="5.0999999999999996" customHeight="1" x14ac:dyDescent="0.2">
      <c r="C908" s="224"/>
      <c r="D908" s="25"/>
      <c r="N908" s="225"/>
      <c r="O908" s="19"/>
      <c r="P908" s="245"/>
      <c r="Q908" s="245"/>
      <c r="R908" s="245"/>
      <c r="S908" s="245"/>
      <c r="T908" s="245"/>
      <c r="U908" s="245"/>
      <c r="V908" s="245"/>
      <c r="W908" s="262"/>
    </row>
    <row r="909" spans="1:23" ht="12.75" customHeight="1" x14ac:dyDescent="0.2">
      <c r="C909" s="224"/>
      <c r="D909" s="25"/>
      <c r="E909" s="118" t="s">
        <v>306</v>
      </c>
      <c r="F909" s="949" t="str">
        <f>Translations!$B$210</f>
        <v>Atsauce uz ārējām datnēm (attiecīgā gadījumā)</v>
      </c>
      <c r="G909" s="949"/>
      <c r="H909" s="949"/>
      <c r="I909" s="949"/>
      <c r="J909" s="949"/>
      <c r="K909" s="900"/>
      <c r="L909" s="900"/>
      <c r="M909" s="900"/>
      <c r="N909" s="900"/>
      <c r="O909" s="19"/>
      <c r="P909" s="245"/>
      <c r="Q909" s="245"/>
      <c r="R909" s="245"/>
      <c r="S909" s="245"/>
      <c r="T909" s="245"/>
      <c r="U909" s="245"/>
      <c r="V909" s="245"/>
      <c r="W909" s="262" t="s">
        <v>165</v>
      </c>
    </row>
    <row r="910" spans="1:23" ht="5.0999999999999996" customHeight="1" thickBot="1" x14ac:dyDescent="0.25">
      <c r="C910" s="224"/>
      <c r="D910" s="25"/>
      <c r="N910" s="225"/>
      <c r="O910" s="19"/>
      <c r="P910" s="245"/>
      <c r="Q910" s="245"/>
      <c r="R910" s="245"/>
      <c r="S910" s="245"/>
      <c r="T910" s="245"/>
      <c r="U910" s="245"/>
      <c r="V910" s="245"/>
      <c r="W910" s="245"/>
    </row>
    <row r="911" spans="1:23" ht="12.75" customHeight="1" x14ac:dyDescent="0.2">
      <c r="C911" s="224"/>
      <c r="D911" s="25" t="s">
        <v>33</v>
      </c>
      <c r="E911" s="939" t="str">
        <f>Translations!$B$258</f>
        <v>Vai ir ievērota hierarhiskā kārtība?</v>
      </c>
      <c r="F911" s="939"/>
      <c r="G911" s="939"/>
      <c r="H911" s="940"/>
      <c r="I911" s="260"/>
      <c r="J911" s="256" t="str">
        <f>Translations!$B$259</f>
        <v xml:space="preserve"> Ja nav, kāpēc nav?</v>
      </c>
      <c r="K911" s="926"/>
      <c r="L911" s="927"/>
      <c r="M911" s="927"/>
      <c r="N911" s="941"/>
      <c r="O911" s="19"/>
      <c r="P911" s="245"/>
      <c r="Q911" s="245"/>
      <c r="R911" s="245"/>
      <c r="S911" s="245"/>
      <c r="T911" s="245"/>
      <c r="U911" s="245"/>
      <c r="V911" s="245"/>
      <c r="W911" s="364" t="b">
        <f>AND(I911&lt;&gt;"",I911=TRUE)</f>
        <v>0</v>
      </c>
    </row>
    <row r="912" spans="1:23" ht="5.0999999999999996" customHeight="1" x14ac:dyDescent="0.2">
      <c r="C912" s="224"/>
      <c r="E912" s="432"/>
      <c r="F912" s="432"/>
      <c r="G912" s="432"/>
      <c r="H912" s="432"/>
      <c r="I912" s="432"/>
      <c r="J912" s="432"/>
      <c r="K912" s="432"/>
      <c r="L912" s="432"/>
      <c r="M912" s="432"/>
      <c r="N912" s="552"/>
      <c r="O912" s="19"/>
      <c r="P912" s="245"/>
      <c r="Q912" s="245"/>
      <c r="R912" s="245"/>
      <c r="S912" s="245"/>
      <c r="T912" s="245"/>
      <c r="U912" s="245"/>
      <c r="V912" s="245"/>
      <c r="W912" s="360"/>
    </row>
    <row r="913" spans="2:23" ht="12.75" customHeight="1" x14ac:dyDescent="0.2">
      <c r="C913" s="224"/>
      <c r="D913" s="12"/>
      <c r="E913" s="12"/>
      <c r="F913" s="714" t="str">
        <f>Translations!$B$264</f>
        <v>Sīkākas ziņas par jebkādām atkāpēm no hierarhijas</v>
      </c>
      <c r="G913" s="714"/>
      <c r="H913" s="714"/>
      <c r="I913" s="714"/>
      <c r="J913" s="714"/>
      <c r="K913" s="714"/>
      <c r="L913" s="714"/>
      <c r="M913" s="714"/>
      <c r="N913" s="995"/>
      <c r="O913" s="19"/>
      <c r="P913" s="245"/>
      <c r="Q913" s="245"/>
      <c r="R913" s="245"/>
      <c r="S913" s="245"/>
      <c r="T913" s="245"/>
      <c r="U913" s="245"/>
      <c r="V913" s="245"/>
      <c r="W913" s="360"/>
    </row>
    <row r="914" spans="2:23" ht="25.5" customHeight="1" thickBot="1" x14ac:dyDescent="0.25">
      <c r="C914" s="224"/>
      <c r="D914" s="12"/>
      <c r="E914" s="12"/>
      <c r="F914" s="1037"/>
      <c r="G914" s="1038"/>
      <c r="H914" s="1038"/>
      <c r="I914" s="1038"/>
      <c r="J914" s="1038"/>
      <c r="K914" s="1038"/>
      <c r="L914" s="1038"/>
      <c r="M914" s="1038"/>
      <c r="N914" s="1039"/>
      <c r="O914" s="19"/>
      <c r="P914" s="245"/>
      <c r="Q914" s="245"/>
      <c r="R914" s="245"/>
      <c r="S914" s="245"/>
      <c r="T914" s="245"/>
      <c r="U914" s="245"/>
      <c r="V914" s="245"/>
      <c r="W914" s="268" t="b">
        <f>W911</f>
        <v>0</v>
      </c>
    </row>
    <row r="915" spans="2:23" ht="5.0999999999999996" customHeight="1" x14ac:dyDescent="0.2">
      <c r="C915" s="224"/>
      <c r="D915" s="25"/>
      <c r="N915" s="225"/>
      <c r="O915" s="19"/>
      <c r="P915" s="245"/>
      <c r="Q915" s="245"/>
      <c r="R915" s="245"/>
      <c r="S915" s="245"/>
      <c r="T915" s="245"/>
      <c r="U915" s="245"/>
      <c r="V915" s="245"/>
      <c r="W915" s="262"/>
    </row>
    <row r="916" spans="2:23" ht="12.75" customHeight="1" x14ac:dyDescent="0.2">
      <c r="C916" s="224"/>
      <c r="D916" s="25" t="s">
        <v>34</v>
      </c>
      <c r="E916" s="1040" t="str">
        <f>Translations!$B$828</f>
        <v>Apraksts, ar kādu metodi tiek sekots līdzi saražotajiem produktiem un precēm</v>
      </c>
      <c r="F916" s="1040"/>
      <c r="G916" s="1040"/>
      <c r="H916" s="1040"/>
      <c r="I916" s="1040"/>
      <c r="J916" s="1040"/>
      <c r="K916" s="1040"/>
      <c r="L916" s="1040"/>
      <c r="M916" s="1040"/>
      <c r="N916" s="1041"/>
      <c r="O916" s="19"/>
      <c r="P916" s="245"/>
      <c r="Q916" s="245"/>
      <c r="R916" s="245"/>
      <c r="S916" s="245"/>
      <c r="T916" s="245"/>
      <c r="U916" s="245"/>
      <c r="V916" s="245"/>
      <c r="W916" s="262"/>
    </row>
    <row r="917" spans="2:23" ht="5.0999999999999996" customHeight="1" x14ac:dyDescent="0.2">
      <c r="C917" s="224"/>
      <c r="E917" s="37"/>
      <c r="F917" s="531"/>
      <c r="G917" s="533"/>
      <c r="H917" s="533"/>
      <c r="I917" s="533"/>
      <c r="J917" s="533"/>
      <c r="K917" s="533"/>
      <c r="L917" s="533"/>
      <c r="M917" s="533"/>
      <c r="N917" s="546"/>
      <c r="O917" s="19"/>
      <c r="P917" s="245"/>
      <c r="Q917" s="245"/>
      <c r="R917" s="245"/>
      <c r="S917" s="245"/>
      <c r="T917" s="245"/>
      <c r="U917" s="245"/>
      <c r="V917" s="245"/>
      <c r="W917" s="262"/>
    </row>
    <row r="918" spans="2:23" ht="12.75" customHeight="1" x14ac:dyDescent="0.2">
      <c r="C918" s="224"/>
      <c r="D918" s="25"/>
      <c r="E918" s="118"/>
      <c r="F918" s="987" t="str">
        <f>IF(M877=EUConst_Relevant,HYPERLINK("#" &amp; Q918,EUConst_MsgDescription),"")</f>
        <v/>
      </c>
      <c r="G918" s="961"/>
      <c r="H918" s="961"/>
      <c r="I918" s="961"/>
      <c r="J918" s="961"/>
      <c r="K918" s="961"/>
      <c r="L918" s="961"/>
      <c r="M918" s="961"/>
      <c r="N918" s="962"/>
      <c r="O918" s="19"/>
      <c r="P918" s="22" t="s">
        <v>172</v>
      </c>
      <c r="Q918" s="371" t="str">
        <f>"#"&amp;ADDRESS(ROW($C$11),COLUMN($C$11))</f>
        <v>#$C$11</v>
      </c>
      <c r="R918" s="245"/>
      <c r="S918" s="245"/>
      <c r="T918" s="245"/>
      <c r="U918" s="245"/>
      <c r="V918" s="245"/>
      <c r="W918" s="262"/>
    </row>
    <row r="919" spans="2:23" ht="5.0999999999999996" customHeight="1" x14ac:dyDescent="0.2">
      <c r="C919" s="224"/>
      <c r="D919" s="25"/>
      <c r="E919" s="24"/>
      <c r="F919" s="996"/>
      <c r="G919" s="996"/>
      <c r="H919" s="996"/>
      <c r="I919" s="996"/>
      <c r="J919" s="996"/>
      <c r="K919" s="996"/>
      <c r="L919" s="996"/>
      <c r="M919" s="996"/>
      <c r="N919" s="997"/>
      <c r="O919" s="19"/>
      <c r="P919" s="245"/>
      <c r="Q919" s="245"/>
      <c r="R919" s="245"/>
      <c r="S919" s="245"/>
      <c r="T919" s="245"/>
      <c r="U919" s="245"/>
      <c r="V919" s="245"/>
      <c r="W919" s="262"/>
    </row>
    <row r="920" spans="2:23" ht="50.1" customHeight="1" x14ac:dyDescent="0.2">
      <c r="B920" s="244"/>
      <c r="C920" s="224"/>
      <c r="D920" s="25"/>
      <c r="E920" s="265"/>
      <c r="F920" s="926"/>
      <c r="G920" s="927"/>
      <c r="H920" s="927"/>
      <c r="I920" s="927"/>
      <c r="J920" s="927"/>
      <c r="K920" s="927"/>
      <c r="L920" s="927"/>
      <c r="M920" s="927"/>
      <c r="N920" s="941"/>
      <c r="O920" s="19"/>
      <c r="P920" s="245"/>
      <c r="Q920" s="245"/>
      <c r="R920" s="245"/>
      <c r="S920" s="245"/>
      <c r="T920" s="245"/>
      <c r="U920" s="245"/>
      <c r="V920" s="245"/>
      <c r="W920" s="262"/>
    </row>
    <row r="921" spans="2:23" ht="5.0999999999999996" customHeight="1" x14ac:dyDescent="0.2">
      <c r="B921" s="244"/>
      <c r="C921" s="344"/>
      <c r="D921" s="345"/>
      <c r="E921" s="350"/>
      <c r="F921" s="548"/>
      <c r="G921" s="548"/>
      <c r="H921" s="548"/>
      <c r="I921" s="548"/>
      <c r="J921" s="548"/>
      <c r="K921" s="548"/>
      <c r="L921" s="548"/>
      <c r="M921" s="548"/>
      <c r="N921" s="351"/>
      <c r="O921" s="19"/>
      <c r="P921" s="245"/>
      <c r="Q921" s="245"/>
      <c r="R921" s="254"/>
      <c r="S921" s="245"/>
      <c r="T921" s="245"/>
      <c r="U921" s="245"/>
      <c r="V921" s="245"/>
      <c r="W921" s="262"/>
    </row>
    <row r="922" spans="2:23" ht="12.75" customHeight="1" x14ac:dyDescent="0.2">
      <c r="B922" s="244"/>
      <c r="C922" s="352"/>
      <c r="D922" s="353"/>
      <c r="E922" s="353"/>
      <c r="F922" s="353"/>
      <c r="G922" s="353"/>
      <c r="H922" s="353"/>
      <c r="I922" s="353"/>
      <c r="J922" s="353"/>
      <c r="K922" s="353"/>
      <c r="L922" s="353"/>
      <c r="M922" s="353"/>
      <c r="N922" s="354"/>
      <c r="O922" s="19"/>
      <c r="P922" s="245"/>
      <c r="Q922" s="245"/>
      <c r="R922" s="245"/>
      <c r="S922" s="245"/>
      <c r="T922" s="245"/>
      <c r="U922" s="245"/>
      <c r="V922" s="245"/>
      <c r="W922" s="262"/>
    </row>
    <row r="923" spans="2:23" ht="15" customHeight="1" x14ac:dyDescent="0.2">
      <c r="B923" s="244"/>
      <c r="C923" s="318"/>
      <c r="D923" s="1024" t="str">
        <f>Translations!$B$329</f>
        <v>Dati, kas vajadzīgi, lai noteiktu līmeņatzīmju uzlabošanas rādītāju saskaņā ar direktīvas 10.a panta 2. punktu.</v>
      </c>
      <c r="E923" s="1025"/>
      <c r="F923" s="1025"/>
      <c r="G923" s="1025"/>
      <c r="H923" s="1025"/>
      <c r="I923" s="1025"/>
      <c r="J923" s="1025"/>
      <c r="K923" s="1025"/>
      <c r="L923" s="1025"/>
      <c r="M923" s="1025"/>
      <c r="N923" s="1026"/>
      <c r="O923" s="19"/>
      <c r="P923" s="245"/>
      <c r="Q923" s="245"/>
      <c r="R923" s="245"/>
      <c r="S923" s="245"/>
      <c r="T923" s="245"/>
      <c r="U923" s="245"/>
      <c r="V923" s="245"/>
      <c r="W923" s="262"/>
    </row>
    <row r="924" spans="2:23" ht="5.0999999999999996" customHeight="1" x14ac:dyDescent="0.2">
      <c r="B924" s="244"/>
      <c r="C924" s="318"/>
      <c r="D924" s="319"/>
      <c r="E924" s="319"/>
      <c r="F924" s="319"/>
      <c r="G924" s="319"/>
      <c r="H924" s="319"/>
      <c r="I924" s="319"/>
      <c r="J924" s="319"/>
      <c r="K924" s="319"/>
      <c r="L924" s="319"/>
      <c r="M924" s="319"/>
      <c r="N924" s="320"/>
      <c r="O924" s="19"/>
      <c r="P924" s="245"/>
      <c r="Q924" s="245"/>
      <c r="R924" s="245"/>
      <c r="S924" s="245"/>
      <c r="T924" s="245"/>
      <c r="U924" s="245"/>
      <c r="V924" s="245"/>
      <c r="W924" s="262"/>
    </row>
    <row r="925" spans="2:23" ht="12.75" customHeight="1" x14ac:dyDescent="0.2">
      <c r="B925" s="244"/>
      <c r="C925" s="318"/>
      <c r="D925" s="321" t="s">
        <v>28</v>
      </c>
      <c r="E925" s="1032" t="str">
        <f>Translations!$B$330</f>
        <v>Tieši attiecināmās emisijas</v>
      </c>
      <c r="F925" s="1032"/>
      <c r="G925" s="1032"/>
      <c r="H925" s="1032"/>
      <c r="I925" s="1032"/>
      <c r="J925" s="1032"/>
      <c r="K925" s="1032"/>
      <c r="L925" s="1032"/>
      <c r="M925" s="1032"/>
      <c r="N925" s="1033"/>
      <c r="O925" s="19"/>
      <c r="P925" s="245"/>
      <c r="Q925" s="245"/>
      <c r="R925" s="245"/>
      <c r="S925" s="245"/>
      <c r="T925" s="245"/>
      <c r="U925" s="245"/>
      <c r="V925" s="245"/>
      <c r="W925" s="262"/>
    </row>
    <row r="926" spans="2:23" ht="12.75" customHeight="1" x14ac:dyDescent="0.2">
      <c r="B926" s="244"/>
      <c r="C926" s="318"/>
      <c r="D926" s="322"/>
      <c r="E926" s="1019" t="str">
        <f>Translations!$B$394</f>
        <v>Tieši VĪP datu vākšanas vajadzībām šai sadaļai vajadzētu aptvert visus datus, kas iekļauti bāzlīnijas datu vākšanas veidnes G lapas c) punktā.</v>
      </c>
      <c r="F926" s="1020"/>
      <c r="G926" s="1020"/>
      <c r="H926" s="1020"/>
      <c r="I926" s="1020"/>
      <c r="J926" s="1020"/>
      <c r="K926" s="1020"/>
      <c r="L926" s="1020"/>
      <c r="M926" s="1020"/>
      <c r="N926" s="1021"/>
      <c r="O926" s="19"/>
      <c r="P926" s="245"/>
      <c r="Q926" s="245"/>
      <c r="R926" s="245"/>
      <c r="S926" s="245"/>
      <c r="T926" s="18"/>
      <c r="U926" s="245"/>
      <c r="V926" s="245"/>
      <c r="W926" s="262"/>
    </row>
    <row r="927" spans="2:23" ht="5.0999999999999996" customHeight="1" x14ac:dyDescent="0.2">
      <c r="B927" s="244"/>
      <c r="C927" s="318"/>
      <c r="D927" s="319"/>
      <c r="E927" s="323"/>
      <c r="F927" s="213"/>
      <c r="G927" s="553"/>
      <c r="H927" s="553"/>
      <c r="I927" s="553"/>
      <c r="J927" s="553"/>
      <c r="K927" s="553"/>
      <c r="L927" s="553"/>
      <c r="M927" s="553"/>
      <c r="N927" s="554"/>
      <c r="O927" s="19"/>
      <c r="P927" s="245"/>
      <c r="Q927" s="245"/>
      <c r="R927" s="245"/>
      <c r="S927" s="245"/>
      <c r="T927" s="245"/>
      <c r="U927" s="245"/>
      <c r="V927" s="245"/>
      <c r="W927" s="262"/>
    </row>
    <row r="928" spans="2:23" ht="12.75" customHeight="1" x14ac:dyDescent="0.2">
      <c r="B928" s="244"/>
      <c r="C928" s="318"/>
      <c r="D928" s="322"/>
      <c r="E928" s="324"/>
      <c r="F928" s="987" t="str">
        <f>IF(M877=EUConst_Relevant,HYPERLINK("#" &amp; Q928,EUConst_MsgDescription),"")</f>
        <v/>
      </c>
      <c r="G928" s="961"/>
      <c r="H928" s="961"/>
      <c r="I928" s="961"/>
      <c r="J928" s="961"/>
      <c r="K928" s="961"/>
      <c r="L928" s="961"/>
      <c r="M928" s="961"/>
      <c r="N928" s="962"/>
      <c r="O928" s="19"/>
      <c r="P928" s="22" t="s">
        <v>172</v>
      </c>
      <c r="Q928" s="371" t="str">
        <f>"#"&amp;ADDRESS(ROW($C$11),COLUMN($C$11))</f>
        <v>#$C$11</v>
      </c>
      <c r="R928" s="245"/>
      <c r="S928" s="245"/>
      <c r="T928" s="245"/>
      <c r="U928" s="245"/>
      <c r="V928" s="245"/>
      <c r="W928" s="262"/>
    </row>
    <row r="929" spans="2:23" ht="5.0999999999999996" customHeight="1" x14ac:dyDescent="0.2">
      <c r="B929" s="244"/>
      <c r="C929" s="318"/>
      <c r="D929" s="322"/>
      <c r="E929" s="325"/>
      <c r="F929" s="988"/>
      <c r="G929" s="988"/>
      <c r="H929" s="988"/>
      <c r="I929" s="988"/>
      <c r="J929" s="988"/>
      <c r="K929" s="988"/>
      <c r="L929" s="988"/>
      <c r="M929" s="988"/>
      <c r="N929" s="989"/>
      <c r="O929" s="19"/>
      <c r="P929" s="245"/>
      <c r="Q929" s="245"/>
      <c r="R929" s="245"/>
      <c r="S929" s="245"/>
      <c r="T929" s="245"/>
      <c r="U929" s="245"/>
      <c r="V929" s="245"/>
      <c r="W929" s="262"/>
    </row>
    <row r="930" spans="2:23" ht="50.1" customHeight="1" x14ac:dyDescent="0.2">
      <c r="B930" s="244"/>
      <c r="C930" s="318"/>
      <c r="D930" s="319"/>
      <c r="E930" s="319"/>
      <c r="F930" s="926"/>
      <c r="G930" s="927"/>
      <c r="H930" s="927"/>
      <c r="I930" s="927"/>
      <c r="J930" s="927"/>
      <c r="K930" s="927"/>
      <c r="L930" s="927"/>
      <c r="M930" s="927"/>
      <c r="N930" s="941"/>
      <c r="O930" s="19"/>
      <c r="P930" s="245"/>
      <c r="Q930" s="245"/>
      <c r="R930" s="245"/>
      <c r="S930" s="245"/>
      <c r="T930" s="245"/>
      <c r="U930" s="245"/>
      <c r="V930" s="245"/>
      <c r="W930" s="262"/>
    </row>
    <row r="931" spans="2:23" ht="5.0999999999999996" customHeight="1" x14ac:dyDescent="0.2">
      <c r="B931" s="244"/>
      <c r="C931" s="318"/>
      <c r="D931" s="319"/>
      <c r="E931" s="319"/>
      <c r="F931" s="319"/>
      <c r="G931" s="319"/>
      <c r="H931" s="319"/>
      <c r="I931" s="319"/>
      <c r="J931" s="319"/>
      <c r="K931" s="319"/>
      <c r="L931" s="319"/>
      <c r="M931" s="319"/>
      <c r="N931" s="320"/>
      <c r="O931" s="19"/>
      <c r="P931" s="245"/>
      <c r="Q931" s="245"/>
      <c r="R931" s="245"/>
      <c r="S931" s="245"/>
      <c r="T931" s="245"/>
      <c r="U931" s="245"/>
      <c r="V931" s="245"/>
      <c r="W931" s="262"/>
    </row>
    <row r="932" spans="2:23" ht="12.75" customHeight="1" x14ac:dyDescent="0.2">
      <c r="B932" s="244"/>
      <c r="C932" s="318"/>
      <c r="D932" s="319"/>
      <c r="E932" s="319"/>
      <c r="F932" s="990" t="str">
        <f>Translations!$B$210</f>
        <v>Atsauce uz ārējām datnēm (attiecīgā gadījumā)</v>
      </c>
      <c r="G932" s="990"/>
      <c r="H932" s="990"/>
      <c r="I932" s="990"/>
      <c r="J932" s="990"/>
      <c r="K932" s="900"/>
      <c r="L932" s="900"/>
      <c r="M932" s="900"/>
      <c r="N932" s="900"/>
      <c r="O932" s="19"/>
      <c r="P932" s="245"/>
      <c r="Q932" s="245"/>
      <c r="R932" s="245"/>
      <c r="S932" s="245"/>
      <c r="T932" s="245"/>
      <c r="U932" s="245"/>
      <c r="V932" s="245"/>
      <c r="W932" s="262"/>
    </row>
    <row r="933" spans="2:23" ht="5.0999999999999996" customHeight="1" x14ac:dyDescent="0.2">
      <c r="B933" s="244"/>
      <c r="C933" s="318"/>
      <c r="D933" s="322"/>
      <c r="E933" s="319"/>
      <c r="F933" s="319"/>
      <c r="G933" s="319"/>
      <c r="H933" s="319"/>
      <c r="I933" s="319"/>
      <c r="J933" s="319"/>
      <c r="K933" s="319"/>
      <c r="L933" s="319"/>
      <c r="M933" s="319"/>
      <c r="N933" s="320"/>
      <c r="O933" s="19"/>
      <c r="P933" s="245"/>
      <c r="Q933" s="245"/>
      <c r="R933" s="245"/>
      <c r="S933" s="245"/>
      <c r="T933" s="245"/>
      <c r="U933" s="245"/>
      <c r="V933" s="245"/>
      <c r="W933" s="262"/>
    </row>
    <row r="934" spans="2:23" ht="5.0999999999999996" customHeight="1" x14ac:dyDescent="0.2">
      <c r="B934" s="244"/>
      <c r="C934" s="315"/>
      <c r="D934" s="328"/>
      <c r="E934" s="316"/>
      <c r="F934" s="316"/>
      <c r="G934" s="316"/>
      <c r="H934" s="316"/>
      <c r="I934" s="316"/>
      <c r="J934" s="316"/>
      <c r="K934" s="316"/>
      <c r="L934" s="316"/>
      <c r="M934" s="316"/>
      <c r="N934" s="317"/>
      <c r="O934" s="19"/>
      <c r="P934" s="245"/>
      <c r="Q934" s="245"/>
      <c r="R934" s="245"/>
      <c r="S934" s="245"/>
      <c r="T934" s="245"/>
      <c r="U934" s="245"/>
      <c r="V934" s="245"/>
      <c r="W934" s="262"/>
    </row>
    <row r="935" spans="2:23" ht="12.75" customHeight="1" x14ac:dyDescent="0.2">
      <c r="B935" s="244"/>
      <c r="C935" s="318"/>
      <c r="D935" s="321" t="s">
        <v>29</v>
      </c>
      <c r="E935" s="1017" t="str">
        <f>Translations!$B$831</f>
        <v>Enerģijas ielaide šajā apakšiekārtā un relevantais emisijas faktors</v>
      </c>
      <c r="F935" s="1017"/>
      <c r="G935" s="1017"/>
      <c r="H935" s="1017"/>
      <c r="I935" s="1017"/>
      <c r="J935" s="1017"/>
      <c r="K935" s="1017"/>
      <c r="L935" s="1017"/>
      <c r="M935" s="1017"/>
      <c r="N935" s="1018"/>
      <c r="O935" s="19"/>
      <c r="P935" s="245"/>
      <c r="Q935" s="245"/>
      <c r="R935" s="245"/>
      <c r="S935" s="245"/>
      <c r="T935" s="245"/>
      <c r="U935" s="245"/>
      <c r="V935" s="245"/>
      <c r="W935" s="262"/>
    </row>
    <row r="936" spans="2:23" ht="12.75" customHeight="1" x14ac:dyDescent="0.2">
      <c r="B936" s="244"/>
      <c r="C936" s="318"/>
      <c r="D936" s="319"/>
      <c r="E936" s="1019" t="str">
        <f>Translations!$B$399</f>
        <v>Tieši VĪP datu vākšanas vajadzībām šai sadaļai vajadzētu aptvert visus datus, kas iekļauti bāzlīnijas datu vākšanas veidnes G lapas d) punktā.</v>
      </c>
      <c r="F936" s="1020"/>
      <c r="G936" s="1020"/>
      <c r="H936" s="1020"/>
      <c r="I936" s="1020"/>
      <c r="J936" s="1020"/>
      <c r="K936" s="1020"/>
      <c r="L936" s="1020"/>
      <c r="M936" s="1020"/>
      <c r="N936" s="1021"/>
      <c r="O936" s="19"/>
      <c r="P936" s="245"/>
      <c r="Q936" s="245"/>
      <c r="R936" s="245"/>
      <c r="S936" s="245"/>
      <c r="T936" s="245"/>
      <c r="U936" s="245"/>
      <c r="V936" s="245"/>
      <c r="W936" s="262"/>
    </row>
    <row r="937" spans="2:23" ht="12.75" customHeight="1" x14ac:dyDescent="0.2">
      <c r="B937" s="244"/>
      <c r="C937" s="318"/>
      <c r="D937" s="322" t="s">
        <v>32</v>
      </c>
      <c r="E937" s="980" t="str">
        <f>Translations!$B$249</f>
        <v>Informācija par izmantoto metodiku</v>
      </c>
      <c r="F937" s="980"/>
      <c r="G937" s="980"/>
      <c r="H937" s="980"/>
      <c r="I937" s="980"/>
      <c r="J937" s="980"/>
      <c r="K937" s="980"/>
      <c r="L937" s="980"/>
      <c r="M937" s="980"/>
      <c r="N937" s="981"/>
      <c r="O937" s="19"/>
      <c r="P937" s="245"/>
      <c r="Q937" s="245"/>
      <c r="R937" s="245"/>
      <c r="S937" s="245"/>
      <c r="T937" s="245"/>
      <c r="U937" s="245"/>
      <c r="V937" s="245"/>
      <c r="W937" s="262"/>
    </row>
    <row r="938" spans="2:23" ht="25.5" customHeight="1" x14ac:dyDescent="0.2">
      <c r="B938" s="244"/>
      <c r="C938" s="318"/>
      <c r="D938" s="319"/>
      <c r="E938" s="319"/>
      <c r="F938" s="336"/>
      <c r="G938" s="319"/>
      <c r="H938" s="357" t="str">
        <f>Translations!$B$401</f>
        <v>Relevants(-a)?</v>
      </c>
      <c r="I938" s="982" t="str">
        <f>Translations!$B$254</f>
        <v>Datu avots</v>
      </c>
      <c r="J938" s="982"/>
      <c r="K938" s="982" t="str">
        <f>Translations!$B$255</f>
        <v>Cits datu avots (attiecīgā gadījumā)</v>
      </c>
      <c r="L938" s="982"/>
      <c r="M938" s="982" t="str">
        <f>Translations!$B$255</f>
        <v>Cits datu avots (attiecīgā gadījumā)</v>
      </c>
      <c r="N938" s="982"/>
      <c r="O938" s="19"/>
      <c r="P938" s="245"/>
      <c r="Q938" s="245"/>
      <c r="R938" s="245"/>
      <c r="S938" s="245"/>
      <c r="T938" s="245"/>
      <c r="U938" s="245"/>
      <c r="V938" s="245"/>
      <c r="W938" s="262"/>
    </row>
    <row r="939" spans="2:23" ht="12.75" customHeight="1" x14ac:dyDescent="0.2">
      <c r="B939" s="244"/>
      <c r="C939" s="318"/>
      <c r="D939" s="322"/>
      <c r="E939" s="324" t="s">
        <v>302</v>
      </c>
      <c r="F939" s="967" t="str">
        <f>Translations!$B$833</f>
        <v>Kurināmā un materiālu ielaide</v>
      </c>
      <c r="G939" s="967"/>
      <c r="H939" s="968"/>
      <c r="I939" s="958"/>
      <c r="J939" s="959"/>
      <c r="K939" s="953"/>
      <c r="L939" s="957"/>
      <c r="M939" s="953"/>
      <c r="N939" s="954"/>
      <c r="O939" s="19"/>
      <c r="P939" s="245"/>
      <c r="Q939" s="245"/>
      <c r="R939" s="245"/>
      <c r="S939" s="245"/>
      <c r="T939" s="245"/>
      <c r="U939" s="245"/>
      <c r="V939" s="245"/>
      <c r="W939" s="262"/>
    </row>
    <row r="940" spans="2:23" ht="12.75" customHeight="1" x14ac:dyDescent="0.2">
      <c r="B940" s="244"/>
      <c r="C940" s="318"/>
      <c r="D940" s="322"/>
      <c r="E940" s="324" t="s">
        <v>303</v>
      </c>
      <c r="F940" s="969" t="str">
        <f>Translations!$B$402</f>
        <v>Zemākā siltumspēja</v>
      </c>
      <c r="G940" s="969"/>
      <c r="H940" s="970"/>
      <c r="I940" s="971"/>
      <c r="J940" s="1095"/>
      <c r="K940" s="973"/>
      <c r="L940" s="975"/>
      <c r="M940" s="973"/>
      <c r="N940" s="975"/>
      <c r="O940" s="19"/>
      <c r="P940" s="245"/>
      <c r="Q940" s="245"/>
      <c r="R940" s="245"/>
      <c r="S940" s="245"/>
      <c r="T940" s="245"/>
      <c r="U940" s="245"/>
      <c r="V940" s="245"/>
      <c r="W940" s="262"/>
    </row>
    <row r="941" spans="2:23" ht="12.75" customHeight="1" thickBot="1" x14ac:dyDescent="0.25">
      <c r="B941" s="244"/>
      <c r="C941" s="318"/>
      <c r="D941" s="322"/>
      <c r="E941" s="324" t="s">
        <v>304</v>
      </c>
      <c r="F941" s="976" t="str">
        <f>Translations!$B$353</f>
        <v>Svērtais emisijas faktors</v>
      </c>
      <c r="G941" s="976"/>
      <c r="H941" s="977"/>
      <c r="I941" s="934"/>
      <c r="J941" s="966"/>
      <c r="K941" s="936"/>
      <c r="L941" s="938"/>
      <c r="M941" s="936"/>
      <c r="N941" s="938"/>
      <c r="O941" s="19"/>
      <c r="P941" s="245"/>
      <c r="Q941" s="245"/>
      <c r="R941" s="245"/>
      <c r="S941" s="245"/>
      <c r="T941" s="245"/>
      <c r="U941" s="245"/>
      <c r="V941" s="245"/>
      <c r="W941" s="262"/>
    </row>
    <row r="942" spans="2:23" ht="12.75" customHeight="1" x14ac:dyDescent="0.2">
      <c r="B942" s="244"/>
      <c r="C942" s="318"/>
      <c r="D942" s="322"/>
      <c r="E942" s="324" t="s">
        <v>305</v>
      </c>
      <c r="F942" s="967" t="str">
        <f>Translations!$B$403</f>
        <v>Atlikumgāzu kurināmā ielaide</v>
      </c>
      <c r="G942" s="968"/>
      <c r="H942" s="1091"/>
      <c r="I942" s="958"/>
      <c r="J942" s="1094"/>
      <c r="K942" s="953"/>
      <c r="L942" s="954"/>
      <c r="M942" s="953"/>
      <c r="N942" s="954"/>
      <c r="O942" s="19"/>
      <c r="P942" s="245"/>
      <c r="Q942" s="245"/>
      <c r="R942" s="245"/>
      <c r="S942" s="245"/>
      <c r="T942" s="245"/>
      <c r="U942" s="245"/>
      <c r="V942" s="245"/>
      <c r="W942" s="372" t="b">
        <f>AND(H942&lt;&gt;"",H942=FALSE)</f>
        <v>0</v>
      </c>
    </row>
    <row r="943" spans="2:23" ht="12.75" customHeight="1" x14ac:dyDescent="0.2">
      <c r="B943" s="244"/>
      <c r="C943" s="318"/>
      <c r="D943" s="322"/>
      <c r="E943" s="324" t="s">
        <v>306</v>
      </c>
      <c r="F943" s="969" t="str">
        <f>Translations!$B$402</f>
        <v>Zemākā siltumspēja</v>
      </c>
      <c r="G943" s="970"/>
      <c r="H943" s="1092"/>
      <c r="I943" s="971"/>
      <c r="J943" s="1095"/>
      <c r="K943" s="973"/>
      <c r="L943" s="975"/>
      <c r="M943" s="973"/>
      <c r="N943" s="975"/>
      <c r="O943" s="19"/>
      <c r="P943" s="245"/>
      <c r="Q943" s="245"/>
      <c r="R943" s="245"/>
      <c r="S943" s="245"/>
      <c r="T943" s="245"/>
      <c r="U943" s="245"/>
      <c r="V943" s="245"/>
      <c r="W943" s="360" t="b">
        <f>W942</f>
        <v>0</v>
      </c>
    </row>
    <row r="944" spans="2:23" ht="12.75" customHeight="1" thickBot="1" x14ac:dyDescent="0.25">
      <c r="B944" s="244"/>
      <c r="C944" s="318"/>
      <c r="D944" s="322"/>
      <c r="E944" s="324" t="s">
        <v>307</v>
      </c>
      <c r="F944" s="976" t="str">
        <f>Translations!$B$375</f>
        <v>Emisijas faktors</v>
      </c>
      <c r="G944" s="977"/>
      <c r="H944" s="1093"/>
      <c r="I944" s="934"/>
      <c r="J944" s="966"/>
      <c r="K944" s="936"/>
      <c r="L944" s="938"/>
      <c r="M944" s="936"/>
      <c r="N944" s="938"/>
      <c r="O944" s="19"/>
      <c r="P944" s="245"/>
      <c r="Q944" s="245"/>
      <c r="R944" s="245"/>
      <c r="S944" s="245"/>
      <c r="T944" s="245"/>
      <c r="U944" s="245"/>
      <c r="V944" s="245"/>
      <c r="W944" s="369" t="b">
        <f>W943</f>
        <v>0</v>
      </c>
    </row>
    <row r="945" spans="2:23" ht="12.75" customHeight="1" x14ac:dyDescent="0.2">
      <c r="B945" s="244"/>
      <c r="C945" s="318"/>
      <c r="D945" s="322"/>
      <c r="E945" s="324" t="s">
        <v>308</v>
      </c>
      <c r="F945" s="977" t="str">
        <f>Translations!$B$837</f>
        <v>Elektroenerģijas ielaide siltuma ražošanai</v>
      </c>
      <c r="G945" s="1090"/>
      <c r="H945" s="491"/>
      <c r="I945" s="934"/>
      <c r="J945" s="966"/>
      <c r="K945" s="936"/>
      <c r="L945" s="938"/>
      <c r="M945" s="936"/>
      <c r="N945" s="938"/>
      <c r="O945" s="19"/>
      <c r="P945" s="245"/>
      <c r="Q945" s="245"/>
      <c r="R945" s="245"/>
      <c r="S945" s="245"/>
      <c r="T945" s="245"/>
      <c r="U945" s="245"/>
      <c r="V945" s="245"/>
      <c r="W945" s="372" t="b">
        <f>AND(H945&lt;&gt;"",H945=FALSE)</f>
        <v>0</v>
      </c>
    </row>
    <row r="946" spans="2:23" ht="5.0999999999999996" customHeight="1" x14ac:dyDescent="0.2">
      <c r="B946" s="244"/>
      <c r="C946" s="318"/>
      <c r="D946" s="322"/>
      <c r="E946" s="319"/>
      <c r="F946" s="319"/>
      <c r="G946" s="319"/>
      <c r="H946" s="319"/>
      <c r="I946" s="319"/>
      <c r="J946" s="319"/>
      <c r="K946" s="319"/>
      <c r="L946" s="319"/>
      <c r="M946" s="319"/>
      <c r="N946" s="320"/>
      <c r="O946" s="19"/>
      <c r="P946" s="245"/>
      <c r="Q946" s="245"/>
      <c r="R946" s="245"/>
      <c r="S946" s="245"/>
      <c r="T946" s="245"/>
      <c r="U946" s="245"/>
      <c r="V946" s="245"/>
      <c r="W946" s="262"/>
    </row>
    <row r="947" spans="2:23" ht="12.75" customHeight="1" x14ac:dyDescent="0.2">
      <c r="B947" s="244"/>
      <c r="C947" s="318"/>
      <c r="D947" s="322"/>
      <c r="E947" s="324" t="s">
        <v>309</v>
      </c>
      <c r="F947" s="978" t="str">
        <f>Translations!$B$257</f>
        <v>Izmantotās metodikas apraksts</v>
      </c>
      <c r="G947" s="978"/>
      <c r="H947" s="978"/>
      <c r="I947" s="978"/>
      <c r="J947" s="978"/>
      <c r="K947" s="978"/>
      <c r="L947" s="978"/>
      <c r="M947" s="978"/>
      <c r="N947" s="979"/>
      <c r="O947" s="19"/>
      <c r="P947" s="245"/>
      <c r="Q947" s="245"/>
      <c r="R947" s="245"/>
      <c r="S947" s="245"/>
      <c r="T947" s="245"/>
      <c r="U947" s="245"/>
      <c r="V947" s="245"/>
      <c r="W947" s="262"/>
    </row>
    <row r="948" spans="2:23" ht="5.0999999999999996" customHeight="1" x14ac:dyDescent="0.2">
      <c r="B948" s="244"/>
      <c r="C948" s="318"/>
      <c r="D948" s="319"/>
      <c r="E948" s="323"/>
      <c r="F948" s="333"/>
      <c r="G948" s="334"/>
      <c r="H948" s="334"/>
      <c r="I948" s="334"/>
      <c r="J948" s="334"/>
      <c r="K948" s="334"/>
      <c r="L948" s="334"/>
      <c r="M948" s="334"/>
      <c r="N948" s="335"/>
      <c r="O948" s="19"/>
      <c r="P948" s="245"/>
      <c r="Q948" s="245"/>
      <c r="R948" s="245"/>
      <c r="S948" s="245"/>
      <c r="T948" s="245"/>
      <c r="U948" s="245"/>
      <c r="V948" s="245"/>
      <c r="W948" s="262"/>
    </row>
    <row r="949" spans="2:23" ht="12.75" customHeight="1" x14ac:dyDescent="0.2">
      <c r="B949" s="244"/>
      <c r="C949" s="318"/>
      <c r="D949" s="322"/>
      <c r="E949" s="324"/>
      <c r="F949" s="987" t="str">
        <f>IF(M877=EUConst_Relevant,HYPERLINK("#" &amp; Q949,EUConst_MsgDescription),"")</f>
        <v/>
      </c>
      <c r="G949" s="961"/>
      <c r="H949" s="961"/>
      <c r="I949" s="961"/>
      <c r="J949" s="961"/>
      <c r="K949" s="961"/>
      <c r="L949" s="961"/>
      <c r="M949" s="961"/>
      <c r="N949" s="962"/>
      <c r="O949" s="19"/>
      <c r="P949" s="22" t="s">
        <v>172</v>
      </c>
      <c r="Q949" s="371" t="str">
        <f>"#"&amp;ADDRESS(ROW($C$11),COLUMN($C$11))</f>
        <v>#$C$11</v>
      </c>
      <c r="R949" s="245"/>
      <c r="S949" s="245"/>
      <c r="T949" s="245"/>
      <c r="U949" s="245"/>
      <c r="V949" s="245"/>
      <c r="W949" s="262"/>
    </row>
    <row r="950" spans="2:23" ht="5.0999999999999996" customHeight="1" x14ac:dyDescent="0.2">
      <c r="B950" s="244"/>
      <c r="C950" s="318"/>
      <c r="D950" s="322"/>
      <c r="E950" s="325"/>
      <c r="F950" s="988"/>
      <c r="G950" s="988"/>
      <c r="H950" s="988"/>
      <c r="I950" s="988"/>
      <c r="J950" s="988"/>
      <c r="K950" s="988"/>
      <c r="L950" s="988"/>
      <c r="M950" s="988"/>
      <c r="N950" s="989"/>
      <c r="O950" s="19"/>
      <c r="P950" s="245"/>
      <c r="Q950" s="245"/>
      <c r="R950" s="245"/>
      <c r="S950" s="245"/>
      <c r="T950" s="245"/>
      <c r="U950" s="245"/>
      <c r="V950" s="245"/>
      <c r="W950" s="262"/>
    </row>
    <row r="951" spans="2:23" ht="50.1" customHeight="1" x14ac:dyDescent="0.2">
      <c r="B951" s="244"/>
      <c r="C951" s="318"/>
      <c r="D951" s="325"/>
      <c r="E951" s="325"/>
      <c r="F951" s="946"/>
      <c r="G951" s="947"/>
      <c r="H951" s="947"/>
      <c r="I951" s="947"/>
      <c r="J951" s="947"/>
      <c r="K951" s="947"/>
      <c r="L951" s="947"/>
      <c r="M951" s="947"/>
      <c r="N951" s="948"/>
      <c r="O951" s="19"/>
      <c r="P951" s="245"/>
      <c r="Q951" s="245"/>
      <c r="R951" s="245"/>
      <c r="S951" s="245"/>
      <c r="T951" s="245"/>
      <c r="U951" s="245"/>
      <c r="V951" s="245"/>
      <c r="W951" s="262"/>
    </row>
    <row r="952" spans="2:23" ht="5.0999999999999996" customHeight="1" x14ac:dyDescent="0.2">
      <c r="B952" s="244"/>
      <c r="C952" s="318"/>
      <c r="D952" s="322"/>
      <c r="E952" s="319"/>
      <c r="F952" s="319"/>
      <c r="G952" s="319"/>
      <c r="H952" s="319"/>
      <c r="I952" s="319"/>
      <c r="J952" s="319"/>
      <c r="K952" s="319"/>
      <c r="L952" s="319"/>
      <c r="M952" s="319"/>
      <c r="N952" s="320"/>
      <c r="O952" s="19"/>
      <c r="P952" s="245"/>
      <c r="Q952" s="245"/>
      <c r="R952" s="245"/>
      <c r="S952" s="245"/>
      <c r="T952" s="245"/>
      <c r="U952" s="245"/>
      <c r="V952" s="245"/>
      <c r="W952" s="262"/>
    </row>
    <row r="953" spans="2:23" ht="12.75" customHeight="1" x14ac:dyDescent="0.2">
      <c r="B953" s="244"/>
      <c r="C953" s="318"/>
      <c r="D953" s="322"/>
      <c r="E953" s="324"/>
      <c r="F953" s="990" t="str">
        <f>Translations!$B$210</f>
        <v>Atsauce uz ārējām datnēm (attiecīgā gadījumā)</v>
      </c>
      <c r="G953" s="990"/>
      <c r="H953" s="990"/>
      <c r="I953" s="990"/>
      <c r="J953" s="990"/>
      <c r="K953" s="900"/>
      <c r="L953" s="900"/>
      <c r="M953" s="900"/>
      <c r="N953" s="900"/>
      <c r="O953" s="19"/>
      <c r="P953" s="245"/>
      <c r="Q953" s="245"/>
      <c r="R953" s="245"/>
      <c r="S953" s="245"/>
      <c r="T953" s="245"/>
      <c r="U953" s="245"/>
      <c r="V953" s="245"/>
      <c r="W953" s="262" t="s">
        <v>165</v>
      </c>
    </row>
    <row r="954" spans="2:23" ht="5.0999999999999996" customHeight="1" thickBot="1" x14ac:dyDescent="0.25">
      <c r="B954" s="244"/>
      <c r="C954" s="318"/>
      <c r="D954" s="322"/>
      <c r="E954" s="319"/>
      <c r="F954" s="319"/>
      <c r="G954" s="319"/>
      <c r="H954" s="319"/>
      <c r="I954" s="319"/>
      <c r="J954" s="319"/>
      <c r="K954" s="319"/>
      <c r="L954" s="319"/>
      <c r="M954" s="319"/>
      <c r="N954" s="320"/>
      <c r="O954" s="19"/>
      <c r="P954" s="245"/>
      <c r="Q954" s="245"/>
      <c r="R954" s="245"/>
      <c r="S954" s="245"/>
      <c r="T954" s="245"/>
      <c r="U954" s="245"/>
      <c r="V954" s="245"/>
      <c r="W954" s="245"/>
    </row>
    <row r="955" spans="2:23" ht="12.75" customHeight="1" x14ac:dyDescent="0.2">
      <c r="B955" s="244"/>
      <c r="C955" s="318"/>
      <c r="D955" s="322" t="s">
        <v>33</v>
      </c>
      <c r="E955" s="1006" t="str">
        <f>Translations!$B$258</f>
        <v>Vai ir ievērota hierarhiskā kārtība?</v>
      </c>
      <c r="F955" s="1006"/>
      <c r="G955" s="1006"/>
      <c r="H955" s="1007"/>
      <c r="I955" s="260"/>
      <c r="J955" s="330" t="str">
        <f>Translations!$B$259</f>
        <v xml:space="preserve"> Ja nav, kāpēc nav?</v>
      </c>
      <c r="K955" s="926"/>
      <c r="L955" s="927"/>
      <c r="M955" s="927"/>
      <c r="N955" s="941"/>
      <c r="O955" s="19"/>
      <c r="P955" s="245"/>
      <c r="Q955" s="245"/>
      <c r="R955" s="245"/>
      <c r="S955" s="245"/>
      <c r="T955" s="245"/>
      <c r="U955" s="245"/>
      <c r="V955" s="245"/>
      <c r="W955" s="364" t="b">
        <f>AND(I955&lt;&gt;"",I955=TRUE)</f>
        <v>0</v>
      </c>
    </row>
    <row r="956" spans="2:23" ht="5.0999999999999996" customHeight="1" x14ac:dyDescent="0.2">
      <c r="B956" s="244"/>
      <c r="C956" s="318"/>
      <c r="D956" s="319"/>
      <c r="E956" s="549"/>
      <c r="F956" s="549"/>
      <c r="G956" s="549"/>
      <c r="H956" s="549"/>
      <c r="I956" s="549"/>
      <c r="J956" s="549"/>
      <c r="K956" s="549"/>
      <c r="L956" s="549"/>
      <c r="M956" s="549"/>
      <c r="N956" s="550"/>
      <c r="O956" s="19"/>
      <c r="P956" s="245"/>
      <c r="Q956" s="245"/>
      <c r="R956" s="245"/>
      <c r="S956" s="245"/>
      <c r="T956" s="245"/>
      <c r="U956" s="245"/>
      <c r="V956" s="254"/>
      <c r="W956" s="360"/>
    </row>
    <row r="957" spans="2:23" ht="12.75" customHeight="1" x14ac:dyDescent="0.2">
      <c r="B957" s="244"/>
      <c r="C957" s="318"/>
      <c r="D957" s="331"/>
      <c r="E957" s="331"/>
      <c r="F957" s="978" t="str">
        <f>Translations!$B$264</f>
        <v>Sīkākas ziņas par jebkādām atkāpēm no hierarhijas</v>
      </c>
      <c r="G957" s="978"/>
      <c r="H957" s="978"/>
      <c r="I957" s="978"/>
      <c r="J957" s="978"/>
      <c r="K957" s="978"/>
      <c r="L957" s="978"/>
      <c r="M957" s="978"/>
      <c r="N957" s="979"/>
      <c r="O957" s="19"/>
      <c r="P957" s="245"/>
      <c r="Q957" s="245"/>
      <c r="R957" s="245"/>
      <c r="S957" s="245"/>
      <c r="T957" s="245"/>
      <c r="U957" s="245"/>
      <c r="V957" s="254"/>
      <c r="W957" s="360"/>
    </row>
    <row r="958" spans="2:23" ht="25.5" customHeight="1" thickBot="1" x14ac:dyDescent="0.25">
      <c r="B958" s="244"/>
      <c r="C958" s="318"/>
      <c r="D958" s="331"/>
      <c r="E958" s="331"/>
      <c r="F958" s="946"/>
      <c r="G958" s="947"/>
      <c r="H958" s="947"/>
      <c r="I958" s="947"/>
      <c r="J958" s="947"/>
      <c r="K958" s="947"/>
      <c r="L958" s="947"/>
      <c r="M958" s="947"/>
      <c r="N958" s="948"/>
      <c r="O958" s="19"/>
      <c r="P958" s="245"/>
      <c r="Q958" s="245"/>
      <c r="R958" s="245"/>
      <c r="S958" s="245"/>
      <c r="T958" s="245"/>
      <c r="U958" s="245"/>
      <c r="V958" s="254"/>
      <c r="W958" s="268" t="b">
        <f>W955</f>
        <v>0</v>
      </c>
    </row>
    <row r="959" spans="2:23" ht="5.0999999999999996" customHeight="1" x14ac:dyDescent="0.2">
      <c r="B959" s="244"/>
      <c r="C959" s="318"/>
      <c r="D959" s="322"/>
      <c r="E959" s="319"/>
      <c r="F959" s="319"/>
      <c r="G959" s="319"/>
      <c r="H959" s="319"/>
      <c r="I959" s="319"/>
      <c r="J959" s="319"/>
      <c r="K959" s="319"/>
      <c r="L959" s="319"/>
      <c r="M959" s="319"/>
      <c r="N959" s="320"/>
      <c r="O959" s="19"/>
      <c r="P959" s="245"/>
      <c r="Q959" s="245"/>
      <c r="R959" s="245"/>
      <c r="S959" s="245"/>
      <c r="T959" s="245"/>
      <c r="U959" s="245"/>
      <c r="V959" s="245"/>
      <c r="W959" s="363"/>
    </row>
    <row r="960" spans="2:23" ht="5.0999999999999996" customHeight="1" x14ac:dyDescent="0.2">
      <c r="B960" s="244"/>
      <c r="C960" s="315"/>
      <c r="D960" s="328"/>
      <c r="E960" s="316"/>
      <c r="F960" s="316"/>
      <c r="G960" s="316"/>
      <c r="H960" s="316"/>
      <c r="I960" s="316"/>
      <c r="J960" s="316"/>
      <c r="K960" s="316"/>
      <c r="L960" s="316"/>
      <c r="M960" s="316"/>
      <c r="N960" s="317"/>
      <c r="O960" s="19"/>
      <c r="P960" s="245"/>
      <c r="Q960" s="245"/>
      <c r="R960" s="245"/>
      <c r="S960" s="245"/>
      <c r="T960" s="245"/>
      <c r="U960" s="245"/>
      <c r="V960" s="245"/>
      <c r="W960" s="262"/>
    </row>
    <row r="961" spans="1:23" ht="12.75" customHeight="1" x14ac:dyDescent="0.2">
      <c r="B961" s="244"/>
      <c r="C961" s="318"/>
      <c r="D961" s="321" t="s">
        <v>30</v>
      </c>
      <c r="E961" s="1017" t="str">
        <f>Translations!$B$362</f>
        <v>Eksportētais izmērāmais siltums</v>
      </c>
      <c r="F961" s="1017"/>
      <c r="G961" s="1017"/>
      <c r="H961" s="1017"/>
      <c r="I961" s="1017"/>
      <c r="J961" s="1017"/>
      <c r="K961" s="1017"/>
      <c r="L961" s="1017"/>
      <c r="M961" s="1017"/>
      <c r="N961" s="1018"/>
      <c r="O961" s="19"/>
      <c r="P961" s="245"/>
      <c r="Q961" s="245"/>
      <c r="R961" s="245"/>
      <c r="S961" s="254"/>
      <c r="T961" s="254"/>
      <c r="U961" s="245"/>
      <c r="V961" s="245"/>
      <c r="W961" s="262"/>
    </row>
    <row r="962" spans="1:23" ht="12.75" customHeight="1" x14ac:dyDescent="0.2">
      <c r="B962" s="244"/>
      <c r="C962" s="318"/>
      <c r="D962" s="319"/>
      <c r="E962" s="1019" t="str">
        <f>Translations!$B$405</f>
        <v>Tieši VĪP datu vākšanas vajadzībām šai sadaļai vajadzētu aptvert visus datus, kas iekļauti bāzlīnijas datu vākšanas veidnes G lapas e) punktā.</v>
      </c>
      <c r="F962" s="1020"/>
      <c r="G962" s="1020"/>
      <c r="H962" s="1020"/>
      <c r="I962" s="1020"/>
      <c r="J962" s="1020"/>
      <c r="K962" s="1020"/>
      <c r="L962" s="1020"/>
      <c r="M962" s="1020"/>
      <c r="N962" s="1021"/>
      <c r="O962" s="19"/>
      <c r="P962" s="245"/>
      <c r="Q962" s="245"/>
      <c r="R962" s="245"/>
      <c r="S962" s="245"/>
      <c r="T962" s="245"/>
      <c r="U962" s="245"/>
      <c r="V962" s="245"/>
      <c r="W962" s="262"/>
    </row>
    <row r="963" spans="1:23" ht="12.75" customHeight="1" x14ac:dyDescent="0.2">
      <c r="B963" s="244"/>
      <c r="C963" s="318"/>
      <c r="D963" s="322" t="s">
        <v>32</v>
      </c>
      <c r="E963" s="980" t="str">
        <f>Translations!$B$409</f>
        <v>Vai šai apakšiekārtai ir relevantas citas izmērāma siltuma plūsmas?</v>
      </c>
      <c r="F963" s="980"/>
      <c r="G963" s="980"/>
      <c r="H963" s="980"/>
      <c r="I963" s="980"/>
      <c r="J963" s="980"/>
      <c r="K963" s="980"/>
      <c r="L963" s="980"/>
      <c r="M963" s="986"/>
      <c r="N963" s="986"/>
      <c r="O963" s="19"/>
      <c r="P963" s="245"/>
      <c r="Q963" s="245"/>
      <c r="R963" s="245"/>
      <c r="S963" s="245"/>
      <c r="T963" s="245"/>
      <c r="U963" s="245"/>
      <c r="V963" s="245"/>
      <c r="W963" s="262"/>
    </row>
    <row r="964" spans="1:23" ht="12.75" customHeight="1" x14ac:dyDescent="0.2">
      <c r="B964" s="244"/>
      <c r="C964" s="318"/>
      <c r="D964" s="322"/>
      <c r="E964" s="319"/>
      <c r="F964" s="319"/>
      <c r="G964" s="319"/>
      <c r="H964" s="319"/>
      <c r="I964" s="319"/>
      <c r="J964" s="921" t="str">
        <f>IF(M877=EUConst_NotRelevant,"",IF(AND(M963&lt;&gt;"",M963=FALSE),HYPERLINK("#" &amp; Q964,EUconst_MsgGoOn),""))</f>
        <v/>
      </c>
      <c r="K964" s="922"/>
      <c r="L964" s="922"/>
      <c r="M964" s="922"/>
      <c r="N964" s="923"/>
      <c r="O964" s="19"/>
      <c r="P964" s="22" t="s">
        <v>172</v>
      </c>
      <c r="Q964" s="371" t="str">
        <f>Q878</f>
        <v>#JUMP_G8</v>
      </c>
      <c r="R964" s="245"/>
      <c r="S964" s="245"/>
      <c r="T964" s="245"/>
      <c r="U964" s="245"/>
      <c r="V964" s="245"/>
      <c r="W964" s="262"/>
    </row>
    <row r="965" spans="1:23" ht="5.0999999999999996" customHeight="1" x14ac:dyDescent="0.2">
      <c r="C965" s="318"/>
      <c r="D965" s="322"/>
      <c r="E965" s="322"/>
      <c r="F965" s="322"/>
      <c r="G965" s="322"/>
      <c r="H965" s="322"/>
      <c r="I965" s="322"/>
      <c r="J965" s="322"/>
      <c r="K965" s="322"/>
      <c r="L965" s="322"/>
      <c r="M965" s="322"/>
      <c r="N965" s="329"/>
      <c r="O965" s="19"/>
      <c r="P965" s="22"/>
      <c r="Q965" s="245"/>
      <c r="R965" s="245"/>
      <c r="S965" s="245"/>
      <c r="T965" s="245"/>
      <c r="U965" s="245"/>
      <c r="V965" s="245"/>
      <c r="W965" s="262"/>
    </row>
    <row r="966" spans="1:23" ht="12.75" customHeight="1" x14ac:dyDescent="0.2">
      <c r="C966" s="318"/>
      <c r="D966" s="322" t="s">
        <v>33</v>
      </c>
      <c r="E966" s="980" t="str">
        <f>Translations!$B$249</f>
        <v>Informācija par izmantoto metodiku</v>
      </c>
      <c r="F966" s="980"/>
      <c r="G966" s="980"/>
      <c r="H966" s="980"/>
      <c r="I966" s="980"/>
      <c r="J966" s="980"/>
      <c r="K966" s="980"/>
      <c r="L966" s="980"/>
      <c r="M966" s="980"/>
      <c r="N966" s="981"/>
      <c r="O966" s="19"/>
      <c r="P966" s="245"/>
      <c r="Q966" s="245"/>
      <c r="R966" s="245"/>
      <c r="S966" s="245"/>
      <c r="T966" s="245"/>
      <c r="U966" s="245"/>
      <c r="V966" s="245"/>
      <c r="W966" s="262"/>
    </row>
    <row r="967" spans="1:23" ht="25.5" customHeight="1" thickBot="1" x14ac:dyDescent="0.25">
      <c r="C967" s="318"/>
      <c r="D967" s="319"/>
      <c r="E967" s="319"/>
      <c r="F967" s="319"/>
      <c r="G967" s="319"/>
      <c r="H967" s="319"/>
      <c r="I967" s="982" t="str">
        <f>Translations!$B$254</f>
        <v>Datu avots</v>
      </c>
      <c r="J967" s="982"/>
      <c r="K967" s="982" t="str">
        <f>Translations!$B$255</f>
        <v>Cits datu avots (attiecīgā gadījumā)</v>
      </c>
      <c r="L967" s="982"/>
      <c r="M967" s="982" t="str">
        <f>Translations!$B$255</f>
        <v>Cits datu avots (attiecīgā gadījumā)</v>
      </c>
      <c r="N967" s="982"/>
      <c r="O967" s="19"/>
      <c r="P967" s="245"/>
      <c r="Q967" s="245"/>
      <c r="R967" s="245"/>
      <c r="S967" s="245"/>
      <c r="T967" s="245"/>
      <c r="U967" s="245"/>
      <c r="V967" s="245"/>
      <c r="W967" s="262" t="s">
        <v>165</v>
      </c>
    </row>
    <row r="968" spans="1:23" ht="12.75" customHeight="1" thickBot="1" x14ac:dyDescent="0.25">
      <c r="C968" s="318"/>
      <c r="D968" s="322"/>
      <c r="E968" s="324" t="s">
        <v>302</v>
      </c>
      <c r="F968" s="967" t="str">
        <f>Translations!$B$422</f>
        <v>Eksportētais siltums</v>
      </c>
      <c r="G968" s="967"/>
      <c r="H968" s="968"/>
      <c r="I968" s="958"/>
      <c r="J968" s="959"/>
      <c r="K968" s="953"/>
      <c r="L968" s="957"/>
      <c r="M968" s="953"/>
      <c r="N968" s="954"/>
      <c r="O968" s="19"/>
      <c r="P968" s="245"/>
      <c r="Q968" s="245"/>
      <c r="R968" s="245"/>
      <c r="S968" s="245"/>
      <c r="T968" s="245"/>
      <c r="U968" s="245"/>
      <c r="V968" s="370" t="b">
        <f>OR(AND(M963&lt;&gt;"",M963=FALSE))</f>
        <v>0</v>
      </c>
      <c r="W968" s="364" t="b">
        <f>OR(AND(M963&lt;&gt;"",M963=FALSE),AND(H968&lt;&gt;"",H968=FALSE))</f>
        <v>0</v>
      </c>
    </row>
    <row r="969" spans="1:23" ht="12.75" customHeight="1" x14ac:dyDescent="0.2">
      <c r="C969" s="318"/>
      <c r="D969" s="322"/>
      <c r="E969" s="324" t="s">
        <v>303</v>
      </c>
      <c r="F969" s="976" t="str">
        <f>Translations!$B$274</f>
        <v>Neto izmērāmā siltuma plūsmas</v>
      </c>
      <c r="G969" s="976"/>
      <c r="H969" s="977"/>
      <c r="I969" s="934"/>
      <c r="J969" s="966"/>
      <c r="K969" s="936"/>
      <c r="L969" s="938"/>
      <c r="M969" s="936"/>
      <c r="N969" s="938"/>
      <c r="O969" s="19"/>
      <c r="P969" s="245"/>
      <c r="Q969" s="245"/>
      <c r="R969" s="245"/>
      <c r="S969" s="245"/>
      <c r="T969" s="245"/>
      <c r="U969" s="245"/>
      <c r="V969" s="245"/>
      <c r="W969" s="365" t="b">
        <f>W968</f>
        <v>0</v>
      </c>
    </row>
    <row r="970" spans="1:23" ht="5.0999999999999996" customHeight="1" x14ac:dyDescent="0.2">
      <c r="C970" s="318"/>
      <c r="D970" s="322"/>
      <c r="E970" s="319"/>
      <c r="F970" s="319"/>
      <c r="G970" s="319"/>
      <c r="H970" s="319"/>
      <c r="I970" s="319"/>
      <c r="J970" s="319"/>
      <c r="K970" s="319"/>
      <c r="L970" s="319"/>
      <c r="M970" s="319"/>
      <c r="N970" s="320"/>
      <c r="O970" s="19"/>
      <c r="P970" s="245"/>
      <c r="Q970" s="245"/>
      <c r="R970" s="245"/>
      <c r="S970" s="245"/>
      <c r="T970" s="245"/>
      <c r="U970" s="245"/>
      <c r="V970" s="245"/>
      <c r="W970" s="360"/>
    </row>
    <row r="971" spans="1:23" ht="12.75" customHeight="1" x14ac:dyDescent="0.2">
      <c r="C971" s="318"/>
      <c r="D971" s="322"/>
      <c r="E971" s="324" t="s">
        <v>304</v>
      </c>
      <c r="F971" s="978" t="str">
        <f>Translations!$B$257</f>
        <v>Izmantotās metodikas apraksts</v>
      </c>
      <c r="G971" s="978"/>
      <c r="H971" s="978"/>
      <c r="I971" s="978"/>
      <c r="J971" s="978"/>
      <c r="K971" s="978"/>
      <c r="L971" s="978"/>
      <c r="M971" s="978"/>
      <c r="N971" s="979"/>
      <c r="O971" s="19"/>
      <c r="P971" s="245"/>
      <c r="Q971" s="245"/>
      <c r="R971" s="245"/>
      <c r="S971" s="245"/>
      <c r="T971" s="245"/>
      <c r="U971" s="245"/>
      <c r="V971" s="245"/>
      <c r="W971" s="360"/>
    </row>
    <row r="972" spans="1:23" ht="5.0999999999999996" customHeight="1" x14ac:dyDescent="0.2">
      <c r="C972" s="318"/>
      <c r="D972" s="319"/>
      <c r="E972" s="323"/>
      <c r="F972" s="213"/>
      <c r="G972" s="553"/>
      <c r="H972" s="553"/>
      <c r="I972" s="553"/>
      <c r="J972" s="553"/>
      <c r="K972" s="553"/>
      <c r="L972" s="553"/>
      <c r="M972" s="553"/>
      <c r="N972" s="554"/>
      <c r="O972" s="19"/>
      <c r="P972" s="245"/>
      <c r="Q972" s="245"/>
      <c r="R972" s="245"/>
      <c r="S972" s="245"/>
      <c r="T972" s="245"/>
      <c r="U972" s="245"/>
      <c r="V972" s="245"/>
      <c r="W972" s="360"/>
    </row>
    <row r="973" spans="1:23" ht="12.75" customHeight="1" x14ac:dyDescent="0.2">
      <c r="C973" s="318"/>
      <c r="D973" s="322"/>
      <c r="E973" s="324"/>
      <c r="F973" s="987" t="str">
        <f>IF(M877=EUConst_Relevant,HYPERLINK("#" &amp; Q973,EUConst_MsgDescription),"")</f>
        <v/>
      </c>
      <c r="G973" s="961"/>
      <c r="H973" s="961"/>
      <c r="I973" s="961"/>
      <c r="J973" s="961"/>
      <c r="K973" s="961"/>
      <c r="L973" s="961"/>
      <c r="M973" s="961"/>
      <c r="N973" s="962"/>
      <c r="O973" s="19"/>
      <c r="P973" s="22" t="s">
        <v>172</v>
      </c>
      <c r="Q973" s="371" t="str">
        <f>"#"&amp;ADDRESS(ROW($C$11),COLUMN($C$11))</f>
        <v>#$C$11</v>
      </c>
      <c r="R973" s="245"/>
      <c r="S973" s="245"/>
      <c r="T973" s="245"/>
      <c r="U973" s="245"/>
      <c r="V973" s="245"/>
      <c r="W973" s="360"/>
    </row>
    <row r="974" spans="1:23" ht="5.0999999999999996" customHeight="1" x14ac:dyDescent="0.2">
      <c r="C974" s="318"/>
      <c r="D974" s="322"/>
      <c r="E974" s="325"/>
      <c r="F974" s="988"/>
      <c r="G974" s="988"/>
      <c r="H974" s="988"/>
      <c r="I974" s="988"/>
      <c r="J974" s="988"/>
      <c r="K974" s="988"/>
      <c r="L974" s="988"/>
      <c r="M974" s="988"/>
      <c r="N974" s="989"/>
      <c r="O974" s="19"/>
      <c r="P974" s="245"/>
      <c r="Q974" s="245"/>
      <c r="R974" s="245"/>
      <c r="S974" s="245"/>
      <c r="T974" s="245"/>
      <c r="U974" s="245"/>
      <c r="V974" s="245"/>
      <c r="W974" s="360"/>
    </row>
    <row r="975" spans="1:23" s="249" customFormat="1" ht="50.1" customHeight="1" x14ac:dyDescent="0.2">
      <c r="A975" s="254"/>
      <c r="B975" s="12"/>
      <c r="C975" s="318"/>
      <c r="D975" s="325"/>
      <c r="E975" s="325"/>
      <c r="F975" s="946"/>
      <c r="G975" s="947"/>
      <c r="H975" s="947"/>
      <c r="I975" s="947"/>
      <c r="J975" s="947"/>
      <c r="K975" s="947"/>
      <c r="L975" s="947"/>
      <c r="M975" s="947"/>
      <c r="N975" s="948"/>
      <c r="O975" s="19"/>
      <c r="P975" s="254"/>
      <c r="Q975" s="254"/>
      <c r="R975" s="254"/>
      <c r="S975" s="245"/>
      <c r="T975" s="245"/>
      <c r="U975" s="254"/>
      <c r="V975" s="254"/>
      <c r="W975" s="366" t="b">
        <f>V968</f>
        <v>0</v>
      </c>
    </row>
    <row r="976" spans="1:23" ht="5.0999999999999996" customHeight="1" x14ac:dyDescent="0.2">
      <c r="C976" s="318"/>
      <c r="D976" s="322"/>
      <c r="E976" s="319"/>
      <c r="F976" s="319"/>
      <c r="G976" s="319"/>
      <c r="H976" s="319"/>
      <c r="I976" s="319"/>
      <c r="J976" s="319"/>
      <c r="K976" s="319"/>
      <c r="L976" s="319"/>
      <c r="M976" s="319"/>
      <c r="N976" s="320"/>
      <c r="O976" s="19"/>
      <c r="P976" s="245"/>
      <c r="Q976" s="245"/>
      <c r="R976" s="245"/>
      <c r="S976" s="245"/>
      <c r="T976" s="245"/>
      <c r="U976" s="245"/>
      <c r="V976" s="245"/>
      <c r="W976" s="360"/>
    </row>
    <row r="977" spans="1:25" ht="12.75" customHeight="1" x14ac:dyDescent="0.2">
      <c r="C977" s="318"/>
      <c r="D977" s="322"/>
      <c r="E977" s="324"/>
      <c r="F977" s="990" t="str">
        <f>Translations!$B$210</f>
        <v>Atsauce uz ārējām datnēm (attiecīgā gadījumā)</v>
      </c>
      <c r="G977" s="990"/>
      <c r="H977" s="990"/>
      <c r="I977" s="990"/>
      <c r="J977" s="990"/>
      <c r="K977" s="900"/>
      <c r="L977" s="900"/>
      <c r="M977" s="900"/>
      <c r="N977" s="900"/>
      <c r="O977" s="19"/>
      <c r="P977" s="245"/>
      <c r="Q977" s="245"/>
      <c r="R977" s="245"/>
      <c r="S977" s="245"/>
      <c r="T977" s="245"/>
      <c r="U977" s="245"/>
      <c r="V977" s="245"/>
      <c r="W977" s="366" t="b">
        <f>W975</f>
        <v>0</v>
      </c>
    </row>
    <row r="978" spans="1:25" ht="5.0999999999999996" customHeight="1" thickBot="1" x14ac:dyDescent="0.25">
      <c r="C978" s="318"/>
      <c r="D978" s="322"/>
      <c r="E978" s="319"/>
      <c r="F978" s="319"/>
      <c r="G978" s="319"/>
      <c r="H978" s="319"/>
      <c r="I978" s="319"/>
      <c r="J978" s="319"/>
      <c r="K978" s="319"/>
      <c r="L978" s="319"/>
      <c r="M978" s="319"/>
      <c r="N978" s="320"/>
      <c r="O978" s="19"/>
      <c r="P978" s="245"/>
      <c r="Q978" s="245"/>
      <c r="R978" s="245"/>
      <c r="S978" s="245"/>
      <c r="T978" s="245"/>
      <c r="U978" s="245"/>
      <c r="V978" s="254"/>
      <c r="W978" s="360"/>
    </row>
    <row r="979" spans="1:25" ht="12.75" customHeight="1" thickBot="1" x14ac:dyDescent="0.25">
      <c r="C979" s="318"/>
      <c r="D979" s="322" t="s">
        <v>33</v>
      </c>
      <c r="E979" s="1006" t="str">
        <f>Translations!$B$258</f>
        <v>Vai ir ievērota hierarhiskā kārtība?</v>
      </c>
      <c r="F979" s="1006"/>
      <c r="G979" s="1006"/>
      <c r="H979" s="1007"/>
      <c r="I979" s="260"/>
      <c r="J979" s="330" t="str">
        <f>Translations!$B$259</f>
        <v xml:space="preserve"> Ja nav, kāpēc nav?</v>
      </c>
      <c r="K979" s="926"/>
      <c r="L979" s="927"/>
      <c r="M979" s="927"/>
      <c r="N979" s="941"/>
      <c r="O979" s="19"/>
      <c r="P979" s="245"/>
      <c r="Q979" s="245"/>
      <c r="R979" s="245"/>
      <c r="S979" s="245"/>
      <c r="T979" s="245"/>
      <c r="U979" s="245"/>
      <c r="V979" s="368" t="b">
        <f>W977</f>
        <v>0</v>
      </c>
      <c r="W979" s="361" t="b">
        <f>OR(W975,AND(I979&lt;&gt;"",I979=TRUE))</f>
        <v>0</v>
      </c>
    </row>
    <row r="980" spans="1:25" ht="5.0999999999999996" customHeight="1" x14ac:dyDescent="0.2">
      <c r="C980" s="318"/>
      <c r="D980" s="319"/>
      <c r="E980" s="549"/>
      <c r="F980" s="549"/>
      <c r="G980" s="549"/>
      <c r="H980" s="549"/>
      <c r="I980" s="549"/>
      <c r="J980" s="549"/>
      <c r="K980" s="549"/>
      <c r="L980" s="549"/>
      <c r="M980" s="549"/>
      <c r="N980" s="550"/>
      <c r="O980" s="19"/>
      <c r="P980" s="245"/>
      <c r="Q980" s="245"/>
      <c r="R980" s="245"/>
      <c r="S980" s="245"/>
      <c r="T980" s="245"/>
      <c r="U980" s="245"/>
      <c r="V980" s="254"/>
      <c r="W980" s="360"/>
    </row>
    <row r="981" spans="1:25" ht="12.75" customHeight="1" x14ac:dyDescent="0.2">
      <c r="C981" s="318"/>
      <c r="D981" s="331"/>
      <c r="E981" s="331"/>
      <c r="F981" s="978" t="str">
        <f>Translations!$B$264</f>
        <v>Sīkākas ziņas par jebkādām atkāpēm no hierarhijas</v>
      </c>
      <c r="G981" s="978"/>
      <c r="H981" s="978"/>
      <c r="I981" s="978"/>
      <c r="J981" s="978"/>
      <c r="K981" s="978"/>
      <c r="L981" s="978"/>
      <c r="M981" s="978"/>
      <c r="N981" s="979"/>
      <c r="O981" s="19"/>
      <c r="P981" s="245"/>
      <c r="Q981" s="245"/>
      <c r="R981" s="245"/>
      <c r="S981" s="245"/>
      <c r="T981" s="245"/>
      <c r="U981" s="245"/>
      <c r="V981" s="254"/>
      <c r="W981" s="360"/>
    </row>
    <row r="982" spans="1:25" ht="25.5" customHeight="1" x14ac:dyDescent="0.2">
      <c r="C982" s="318"/>
      <c r="D982" s="331"/>
      <c r="E982" s="331"/>
      <c r="F982" s="946"/>
      <c r="G982" s="947"/>
      <c r="H982" s="947"/>
      <c r="I982" s="947"/>
      <c r="J982" s="947"/>
      <c r="K982" s="947"/>
      <c r="L982" s="947"/>
      <c r="M982" s="947"/>
      <c r="N982" s="948"/>
      <c r="O982" s="19"/>
      <c r="P982" s="245"/>
      <c r="Q982" s="245"/>
      <c r="R982" s="245"/>
      <c r="S982" s="245"/>
      <c r="T982" s="245"/>
      <c r="U982" s="245"/>
      <c r="V982" s="254"/>
      <c r="W982" s="366" t="b">
        <f>W979</f>
        <v>0</v>
      </c>
    </row>
    <row r="983" spans="1:25" ht="5.0999999999999996" customHeight="1" x14ac:dyDescent="0.2">
      <c r="C983" s="318"/>
      <c r="D983" s="319"/>
      <c r="E983" s="549"/>
      <c r="F983" s="549"/>
      <c r="G983" s="549"/>
      <c r="H983" s="549"/>
      <c r="I983" s="549"/>
      <c r="J983" s="549"/>
      <c r="K983" s="549"/>
      <c r="L983" s="549"/>
      <c r="M983" s="549"/>
      <c r="N983" s="550"/>
      <c r="O983" s="19"/>
      <c r="P983" s="245"/>
      <c r="Q983" s="245"/>
      <c r="R983" s="245"/>
      <c r="S983" s="245"/>
      <c r="T983" s="245"/>
      <c r="U983" s="245"/>
      <c r="V983" s="254"/>
      <c r="W983" s="360"/>
    </row>
    <row r="984" spans="1:25" ht="12.75" customHeight="1" x14ac:dyDescent="0.2">
      <c r="C984" s="318"/>
      <c r="D984" s="322" t="s">
        <v>34</v>
      </c>
      <c r="E984" s="980" t="str">
        <f>Translations!$B$363</f>
        <v>Relevanto attiecināmo emisijas faktoru noteikšanas metodikas apraksts saskaņā ar FAR VII pielikuma 10.1.2. un 10.1.3. iedaļu.</v>
      </c>
      <c r="F984" s="980"/>
      <c r="G984" s="980"/>
      <c r="H984" s="980"/>
      <c r="I984" s="980"/>
      <c r="J984" s="980"/>
      <c r="K984" s="980"/>
      <c r="L984" s="980"/>
      <c r="M984" s="980"/>
      <c r="N984" s="981"/>
      <c r="O984" s="19"/>
      <c r="P984" s="245"/>
      <c r="Q984" s="245"/>
      <c r="R984" s="245"/>
      <c r="S984" s="245"/>
      <c r="T984" s="245"/>
      <c r="U984" s="245"/>
      <c r="V984" s="254"/>
      <c r="W984" s="360"/>
    </row>
    <row r="985" spans="1:25" ht="5.0999999999999996" customHeight="1" x14ac:dyDescent="0.2">
      <c r="C985" s="318"/>
      <c r="D985" s="319"/>
      <c r="E985" s="323"/>
      <c r="F985" s="213"/>
      <c r="G985" s="553"/>
      <c r="H985" s="553"/>
      <c r="I985" s="553"/>
      <c r="J985" s="553"/>
      <c r="K985" s="553"/>
      <c r="L985" s="553"/>
      <c r="M985" s="553"/>
      <c r="N985" s="554"/>
      <c r="O985" s="19"/>
      <c r="P985" s="245"/>
      <c r="Q985" s="245"/>
      <c r="R985" s="245"/>
      <c r="S985" s="245"/>
      <c r="T985" s="245"/>
      <c r="U985" s="245"/>
      <c r="V985" s="245"/>
      <c r="W985" s="360"/>
    </row>
    <row r="986" spans="1:25" ht="12.75" customHeight="1" x14ac:dyDescent="0.2">
      <c r="C986" s="318"/>
      <c r="D986" s="322"/>
      <c r="E986" s="324"/>
      <c r="F986" s="987" t="str">
        <f>IF(M877=EUConst_Relevant,HYPERLINK("#" &amp; Q986,EUConst_MsgDescription),"")</f>
        <v/>
      </c>
      <c r="G986" s="961"/>
      <c r="H986" s="961"/>
      <c r="I986" s="961"/>
      <c r="J986" s="961"/>
      <c r="K986" s="961"/>
      <c r="L986" s="961"/>
      <c r="M986" s="961"/>
      <c r="N986" s="962"/>
      <c r="O986" s="19"/>
      <c r="P986" s="22" t="s">
        <v>172</v>
      </c>
      <c r="Q986" s="371" t="str">
        <f>"#"&amp;ADDRESS(ROW($C$11),COLUMN($C$11))</f>
        <v>#$C$11</v>
      </c>
      <c r="R986" s="245"/>
      <c r="S986" s="245"/>
      <c r="T986" s="245"/>
      <c r="U986" s="245"/>
      <c r="V986" s="245"/>
      <c r="W986" s="360"/>
    </row>
    <row r="987" spans="1:25" ht="5.0999999999999996" customHeight="1" x14ac:dyDescent="0.2">
      <c r="C987" s="318"/>
      <c r="D987" s="322"/>
      <c r="E987" s="325"/>
      <c r="F987" s="988"/>
      <c r="G987" s="988"/>
      <c r="H987" s="988"/>
      <c r="I987" s="988"/>
      <c r="J987" s="988"/>
      <c r="K987" s="988"/>
      <c r="L987" s="988"/>
      <c r="M987" s="988"/>
      <c r="N987" s="989"/>
      <c r="O987" s="19"/>
      <c r="P987" s="245"/>
      <c r="Q987" s="245"/>
      <c r="R987" s="245"/>
      <c r="S987" s="245"/>
      <c r="T987" s="245"/>
      <c r="U987" s="245"/>
      <c r="V987" s="245"/>
      <c r="W987" s="360"/>
    </row>
    <row r="988" spans="1:25" s="249" customFormat="1" ht="50.1" customHeight="1" x14ac:dyDescent="0.2">
      <c r="A988" s="254"/>
      <c r="B988" s="12"/>
      <c r="C988" s="318"/>
      <c r="D988" s="331"/>
      <c r="E988" s="332"/>
      <c r="F988" s="946"/>
      <c r="G988" s="947"/>
      <c r="H988" s="947"/>
      <c r="I988" s="947"/>
      <c r="J988" s="947"/>
      <c r="K988" s="947"/>
      <c r="L988" s="947"/>
      <c r="M988" s="947"/>
      <c r="N988" s="948"/>
      <c r="O988" s="19"/>
      <c r="P988" s="269"/>
      <c r="Q988" s="245"/>
      <c r="R988" s="254"/>
      <c r="S988" s="245"/>
      <c r="T988" s="245"/>
      <c r="U988" s="254"/>
      <c r="V988" s="254"/>
      <c r="W988" s="366" t="b">
        <f>W977</f>
        <v>0</v>
      </c>
    </row>
    <row r="989" spans="1:25" ht="5.0999999999999996" customHeight="1" x14ac:dyDescent="0.2">
      <c r="C989" s="318"/>
      <c r="D989" s="322"/>
      <c r="E989" s="319"/>
      <c r="F989" s="319"/>
      <c r="G989" s="319"/>
      <c r="H989" s="319"/>
      <c r="I989" s="319"/>
      <c r="J989" s="319"/>
      <c r="K989" s="319"/>
      <c r="L989" s="319"/>
      <c r="M989" s="319"/>
      <c r="N989" s="320"/>
      <c r="O989" s="19"/>
      <c r="P989" s="245"/>
      <c r="Q989" s="245"/>
      <c r="R989" s="245"/>
      <c r="S989" s="245"/>
      <c r="T989" s="245"/>
      <c r="U989" s="245"/>
      <c r="V989" s="245"/>
      <c r="W989" s="360"/>
    </row>
    <row r="990" spans="1:25" ht="12.75" customHeight="1" thickBot="1" x14ac:dyDescent="0.25">
      <c r="C990" s="318"/>
      <c r="D990" s="322"/>
      <c r="E990" s="324"/>
      <c r="F990" s="990" t="str">
        <f>Translations!$B$210</f>
        <v>Atsauce uz ārējām datnēm (attiecīgā gadījumā)</v>
      </c>
      <c r="G990" s="990"/>
      <c r="H990" s="990"/>
      <c r="I990" s="990"/>
      <c r="J990" s="990"/>
      <c r="K990" s="900"/>
      <c r="L990" s="900"/>
      <c r="M990" s="900"/>
      <c r="N990" s="900"/>
      <c r="O990" s="19"/>
      <c r="P990" s="245"/>
      <c r="Q990" s="245"/>
      <c r="R990" s="245"/>
      <c r="S990" s="245"/>
      <c r="T990" s="245"/>
      <c r="U990" s="245"/>
      <c r="V990" s="245"/>
      <c r="W990" s="367" t="b">
        <f>W988</f>
        <v>0</v>
      </c>
    </row>
    <row r="991" spans="1:25" s="20" customFormat="1" ht="12.75" x14ac:dyDescent="0.2">
      <c r="A991" s="18"/>
      <c r="B991" s="36"/>
      <c r="C991" s="337"/>
      <c r="D991" s="338"/>
      <c r="E991" s="338"/>
      <c r="F991" s="338"/>
      <c r="G991" s="338"/>
      <c r="H991" s="338"/>
      <c r="I991" s="338"/>
      <c r="J991" s="338"/>
      <c r="K991" s="338"/>
      <c r="L991" s="338"/>
      <c r="M991" s="338"/>
      <c r="N991" s="339"/>
      <c r="O991" s="19"/>
      <c r="P991" s="245"/>
      <c r="Q991" s="245"/>
      <c r="R991" s="245"/>
      <c r="S991" s="23"/>
      <c r="T991" s="22"/>
      <c r="U991" s="22"/>
      <c r="V991" s="22"/>
      <c r="W991" s="238"/>
    </row>
    <row r="992" spans="1:25" s="20" customFormat="1" ht="15" thickBot="1" x14ac:dyDescent="0.25">
      <c r="A992" s="18"/>
      <c r="B992" s="36"/>
      <c r="C992" s="36"/>
      <c r="D992" s="36"/>
      <c r="E992" s="36"/>
      <c r="F992" s="36"/>
      <c r="G992" s="36"/>
      <c r="H992" s="36"/>
      <c r="I992" s="36"/>
      <c r="J992" s="36"/>
      <c r="K992" s="36"/>
      <c r="L992" s="36"/>
      <c r="M992" s="36"/>
      <c r="N992" s="36"/>
      <c r="O992" s="19"/>
      <c r="P992" s="245"/>
      <c r="Q992" s="245"/>
      <c r="R992" s="23"/>
      <c r="S992" s="23"/>
      <c r="T992" s="22"/>
      <c r="U992" s="22"/>
      <c r="V992" s="22"/>
      <c r="W992" s="238"/>
      <c r="X992" s="244"/>
      <c r="Y992" s="244"/>
    </row>
    <row r="993" spans="1:25" s="20" customFormat="1" ht="12.75" customHeight="1" thickBot="1" x14ac:dyDescent="0.3">
      <c r="A993" s="18"/>
      <c r="B993" s="36"/>
      <c r="C993" s="281"/>
      <c r="D993" s="281"/>
      <c r="E993" s="281"/>
      <c r="F993" s="281"/>
      <c r="G993" s="281"/>
      <c r="H993" s="281"/>
      <c r="I993" s="281"/>
      <c r="J993" s="281"/>
      <c r="K993" s="281"/>
      <c r="L993" s="281"/>
      <c r="M993" s="281"/>
      <c r="N993" s="281"/>
      <c r="O993" s="19"/>
      <c r="P993" s="22"/>
      <c r="Q993" s="22"/>
      <c r="R993" s="23"/>
      <c r="S993" s="23"/>
      <c r="T993" s="22"/>
      <c r="U993" s="22"/>
      <c r="V993" s="22"/>
      <c r="W993" s="238"/>
      <c r="X993" s="244"/>
      <c r="Y993" s="244"/>
    </row>
    <row r="994" spans="1:25" s="20" customFormat="1" ht="15" customHeight="1" thickBot="1" x14ac:dyDescent="0.3">
      <c r="A994" s="18"/>
      <c r="B994" s="163"/>
      <c r="C994" s="374">
        <f>C877+1</f>
        <v>8</v>
      </c>
      <c r="D994" s="1075" t="str">
        <f>Translations!$B$386</f>
        <v>Alternatīvās apakšiekārta:</v>
      </c>
      <c r="E994" s="1076"/>
      <c r="F994" s="1076"/>
      <c r="G994" s="1076"/>
      <c r="H994" s="1077"/>
      <c r="I994" s="1078" t="str">
        <f>INDEX(EUconst_FallBackListNames,$C994)</f>
        <v>Procesa emisiju apakšiekārta (OEP | bez OIM)</v>
      </c>
      <c r="J994" s="1079"/>
      <c r="K994" s="1079"/>
      <c r="L994" s="1080"/>
      <c r="M994" s="1081" t="str">
        <f>IF(ISBLANK(INDEX(CNTR_FallBackSubInstRelevant,C994)),"",IF(INDEX(CNTR_FallBackSubInstRelevant,C994),EUConst_Relevant,EUConst_NotRelevant))</f>
        <v/>
      </c>
      <c r="N994" s="1082"/>
      <c r="O994" s="19"/>
      <c r="P994" s="373">
        <f>C994</f>
        <v>8</v>
      </c>
      <c r="Q994" s="245"/>
      <c r="R994" s="245"/>
      <c r="S994" s="245"/>
      <c r="T994" s="245"/>
      <c r="U994" s="23"/>
      <c r="V994" s="311" t="s">
        <v>318</v>
      </c>
      <c r="W994" s="356" t="b">
        <f>AND(CNTR_ExistSubInstEntries,M994=EUConst_NotRelevant)</f>
        <v>0</v>
      </c>
    </row>
    <row r="995" spans="1:25" s="20" customFormat="1" ht="12.75" customHeight="1" thickBot="1" x14ac:dyDescent="0.25">
      <c r="A995" s="18"/>
      <c r="B995" s="36"/>
      <c r="C995" s="278"/>
      <c r="D995" s="279"/>
      <c r="E995" s="279"/>
      <c r="F995" s="279"/>
      <c r="G995" s="279"/>
      <c r="H995" s="280"/>
      <c r="I995" s="1083" t="str">
        <f>IF(M994=EUConst_NotRelevant,HYPERLINK(Q995,EUconst_MsgGoToNextSubInst),IF(M994=EUConst_Relevant,HYPERLINK("",EUconst_MsgEnterThisSection),""))</f>
        <v/>
      </c>
      <c r="J995" s="1084"/>
      <c r="K995" s="1084"/>
      <c r="L995" s="1084"/>
      <c r="M995" s="1085"/>
      <c r="N995" s="1086"/>
      <c r="O995" s="19"/>
      <c r="P995" s="22" t="s">
        <v>172</v>
      </c>
      <c r="Q995" s="371" t="str">
        <f>"#JUMP_G"&amp;P994+1</f>
        <v>#JUMP_G9</v>
      </c>
      <c r="R995" s="22"/>
      <c r="S995" s="22"/>
      <c r="T995" s="22"/>
      <c r="U995" s="23"/>
      <c r="V995" s="23"/>
      <c r="W995" s="238"/>
      <c r="X995" s="244"/>
      <c r="Y995" s="244"/>
    </row>
    <row r="996" spans="1:25" ht="5.0999999999999996" customHeight="1" x14ac:dyDescent="0.2">
      <c r="C996" s="282"/>
      <c r="D996" s="283"/>
      <c r="E996" s="283"/>
      <c r="F996" s="283"/>
      <c r="G996" s="283"/>
      <c r="H996" s="283"/>
      <c r="I996" s="283"/>
      <c r="J996" s="283"/>
      <c r="K996" s="283"/>
      <c r="L996" s="283"/>
      <c r="M996" s="283"/>
      <c r="N996" s="284"/>
      <c r="O996" s="19"/>
      <c r="U996" s="23"/>
      <c r="V996" s="23"/>
      <c r="W996" s="238"/>
    </row>
    <row r="997" spans="1:25" ht="15" customHeight="1" x14ac:dyDescent="0.2">
      <c r="C997" s="224"/>
      <c r="E997" s="1087" t="str">
        <f>CONCATENATE(EUconst_MsgSeeFirst," (G.I.1)")</f>
        <v>Sīki norādījumi par datu ievadi šajā rīkā ir pieejami rīka pirmajā modulī.  (G.I.1)</v>
      </c>
      <c r="F997" s="1087"/>
      <c r="G997" s="1087"/>
      <c r="H997" s="1087"/>
      <c r="I997" s="1087"/>
      <c r="J997" s="1087"/>
      <c r="K997" s="1087"/>
      <c r="L997" s="1087"/>
      <c r="M997" s="1087"/>
      <c r="N997" s="225"/>
      <c r="O997" s="19"/>
      <c r="U997" s="23"/>
      <c r="V997" s="23"/>
      <c r="W997" s="238"/>
    </row>
    <row r="998" spans="1:25" ht="5.0999999999999996" customHeight="1" x14ac:dyDescent="0.2">
      <c r="C998" s="224"/>
      <c r="N998" s="225"/>
      <c r="O998" s="19"/>
      <c r="U998" s="23"/>
      <c r="V998" s="23"/>
      <c r="W998" s="238"/>
    </row>
    <row r="999" spans="1:25" ht="12.75" customHeight="1" x14ac:dyDescent="0.2">
      <c r="C999" s="224"/>
      <c r="D999" s="16" t="s">
        <v>26</v>
      </c>
      <c r="E999" s="801" t="str">
        <f>Translations!$B$297</f>
        <v>Apakšiekārtas sistēmas robežas</v>
      </c>
      <c r="F999" s="801"/>
      <c r="G999" s="801"/>
      <c r="H999" s="801"/>
      <c r="I999" s="801"/>
      <c r="J999" s="801"/>
      <c r="K999" s="801"/>
      <c r="L999" s="801"/>
      <c r="M999" s="801"/>
      <c r="N999" s="1016"/>
      <c r="O999" s="19"/>
      <c r="P999" s="245"/>
      <c r="Q999" s="245"/>
      <c r="R999" s="245"/>
      <c r="S999" s="245"/>
      <c r="T999" s="245"/>
      <c r="U999" s="23"/>
      <c r="V999" s="23"/>
      <c r="W999" s="238"/>
    </row>
    <row r="1000" spans="1:25" ht="5.0999999999999996" customHeight="1" x14ac:dyDescent="0.2">
      <c r="C1000" s="224"/>
      <c r="N1000" s="225"/>
      <c r="O1000" s="19"/>
      <c r="P1000" s="245"/>
      <c r="Q1000" s="245"/>
      <c r="R1000" s="245"/>
      <c r="S1000" s="245"/>
      <c r="T1000" s="245"/>
      <c r="U1000" s="23"/>
      <c r="V1000" s="23"/>
      <c r="W1000" s="238"/>
    </row>
    <row r="1001" spans="1:25" ht="12.75" customHeight="1" x14ac:dyDescent="0.2">
      <c r="C1001" s="224"/>
      <c r="D1001" s="25" t="s">
        <v>32</v>
      </c>
      <c r="E1001" s="917" t="str">
        <f>Translations!$B$249</f>
        <v>Informācija par izmantoto metodiku</v>
      </c>
      <c r="F1001" s="917"/>
      <c r="G1001" s="917"/>
      <c r="H1001" s="917"/>
      <c r="I1001" s="917"/>
      <c r="J1001" s="917"/>
      <c r="K1001" s="917"/>
      <c r="L1001" s="917"/>
      <c r="M1001" s="917"/>
      <c r="N1001" s="1023"/>
      <c r="O1001" s="19"/>
      <c r="P1001" s="245"/>
      <c r="Q1001" s="245"/>
      <c r="R1001" s="245"/>
      <c r="S1001" s="245"/>
      <c r="T1001" s="245"/>
      <c r="U1001" s="23"/>
      <c r="V1001" s="23"/>
      <c r="W1001" s="238"/>
    </row>
    <row r="1002" spans="1:25" ht="12.75" customHeight="1" x14ac:dyDescent="0.2">
      <c r="C1002" s="224"/>
      <c r="D1002" s="25"/>
      <c r="E1002" s="840" t="str">
        <f>Translations!$B$304</f>
        <v>Ja šī informācija jau pietiekami detalizēti sniegta C lapas II sadaļā, vienkārši sniedziet atsauci uz šo sadaļu un pārejiet pie nākamajiem punktiem.</v>
      </c>
      <c r="F1002" s="840"/>
      <c r="G1002" s="840"/>
      <c r="H1002" s="840"/>
      <c r="I1002" s="840"/>
      <c r="J1002" s="840"/>
      <c r="K1002" s="840"/>
      <c r="L1002" s="840"/>
      <c r="M1002" s="840"/>
      <c r="N1002" s="1044"/>
      <c r="O1002" s="19"/>
      <c r="P1002" s="245"/>
      <c r="Q1002" s="245"/>
      <c r="R1002" s="245"/>
      <c r="S1002" s="245"/>
      <c r="T1002" s="245"/>
      <c r="U1002" s="245"/>
      <c r="V1002" s="245"/>
      <c r="W1002" s="262"/>
    </row>
    <row r="1003" spans="1:25" ht="50.1" customHeight="1" x14ac:dyDescent="0.2">
      <c r="C1003" s="224"/>
      <c r="D1003" s="25"/>
      <c r="E1003" s="1027"/>
      <c r="F1003" s="1028"/>
      <c r="G1003" s="1028"/>
      <c r="H1003" s="1028"/>
      <c r="I1003" s="1028"/>
      <c r="J1003" s="1028"/>
      <c r="K1003" s="1028"/>
      <c r="L1003" s="1028"/>
      <c r="M1003" s="1028"/>
      <c r="N1003" s="1029"/>
      <c r="O1003" s="19"/>
      <c r="P1003" s="245"/>
      <c r="Q1003" s="245"/>
      <c r="R1003" s="245"/>
      <c r="S1003" s="245"/>
      <c r="T1003" s="245"/>
      <c r="U1003" s="245"/>
      <c r="V1003" s="245"/>
      <c r="W1003" s="262"/>
    </row>
    <row r="1004" spans="1:25" ht="5.0999999999999996" customHeight="1" x14ac:dyDescent="0.2">
      <c r="C1004" s="224"/>
      <c r="D1004" s="25"/>
      <c r="N1004" s="225"/>
      <c r="O1004" s="19"/>
      <c r="P1004" s="245"/>
      <c r="Q1004" s="245"/>
      <c r="R1004" s="245"/>
      <c r="S1004" s="245"/>
      <c r="T1004" s="245"/>
      <c r="U1004" s="245"/>
      <c r="V1004" s="245"/>
      <c r="W1004" s="262"/>
    </row>
    <row r="1005" spans="1:25" ht="12.75" customHeight="1" x14ac:dyDescent="0.2">
      <c r="C1005" s="224"/>
      <c r="D1005" s="25" t="s">
        <v>33</v>
      </c>
      <c r="E1005" s="1030" t="str">
        <f>Translations!$B$210</f>
        <v>Atsauce uz ārējām datnēm (attiecīgā gadījumā)</v>
      </c>
      <c r="F1005" s="1030"/>
      <c r="G1005" s="1030"/>
      <c r="H1005" s="1030"/>
      <c r="I1005" s="1030"/>
      <c r="J1005" s="1031"/>
      <c r="K1005" s="900"/>
      <c r="L1005" s="900"/>
      <c r="M1005" s="900"/>
      <c r="N1005" s="900"/>
      <c r="O1005" s="19"/>
      <c r="P1005" s="245"/>
      <c r="Q1005" s="245"/>
      <c r="R1005" s="245"/>
      <c r="S1005" s="245"/>
      <c r="T1005" s="245"/>
      <c r="U1005" s="245"/>
      <c r="V1005" s="245"/>
      <c r="W1005" s="262"/>
    </row>
    <row r="1006" spans="1:25" ht="5.0999999999999996" customHeight="1" x14ac:dyDescent="0.2">
      <c r="C1006" s="224"/>
      <c r="D1006" s="25"/>
      <c r="N1006" s="225"/>
      <c r="O1006" s="19"/>
      <c r="P1006" s="245"/>
      <c r="Q1006" s="245"/>
      <c r="R1006" s="245"/>
      <c r="S1006" s="245"/>
      <c r="T1006" s="245"/>
      <c r="U1006" s="245"/>
      <c r="V1006" s="245"/>
      <c r="W1006" s="262"/>
    </row>
    <row r="1007" spans="1:25" ht="12.75" customHeight="1" x14ac:dyDescent="0.2">
      <c r="C1007" s="224"/>
      <c r="D1007" s="25" t="s">
        <v>34</v>
      </c>
      <c r="E1007" s="1030" t="str">
        <f>Translations!$B$305</f>
        <v>Atsauce uz atsevišķu detalizētu plūsmas diagrammu (attiecīgā gadījumā)</v>
      </c>
      <c r="F1007" s="1030"/>
      <c r="G1007" s="1030"/>
      <c r="H1007" s="1030"/>
      <c r="I1007" s="1030"/>
      <c r="J1007" s="1031"/>
      <c r="K1007" s="900"/>
      <c r="L1007" s="900"/>
      <c r="M1007" s="900"/>
      <c r="N1007" s="900"/>
      <c r="O1007" s="19"/>
      <c r="P1007" s="245"/>
      <c r="Q1007" s="245"/>
      <c r="R1007" s="245"/>
      <c r="S1007" s="245"/>
      <c r="T1007" s="245"/>
      <c r="U1007" s="245"/>
      <c r="V1007" s="245"/>
      <c r="W1007" s="262"/>
    </row>
    <row r="1008" spans="1:25" ht="5.0999999999999996" customHeight="1" x14ac:dyDescent="0.2">
      <c r="B1008" s="244"/>
      <c r="C1008" s="224"/>
      <c r="D1008" s="25"/>
      <c r="N1008" s="225"/>
      <c r="O1008" s="19"/>
      <c r="P1008" s="245"/>
      <c r="Q1008" s="245"/>
      <c r="R1008" s="245"/>
      <c r="S1008" s="245"/>
      <c r="T1008" s="245"/>
      <c r="U1008" s="245"/>
      <c r="V1008" s="245"/>
      <c r="W1008" s="262"/>
    </row>
    <row r="1009" spans="2:23" ht="5.0999999999999996" customHeight="1" x14ac:dyDescent="0.2">
      <c r="B1009" s="244"/>
      <c r="C1009" s="232"/>
      <c r="D1009" s="235"/>
      <c r="E1009" s="233"/>
      <c r="F1009" s="233"/>
      <c r="G1009" s="233"/>
      <c r="H1009" s="233"/>
      <c r="I1009" s="233"/>
      <c r="J1009" s="233"/>
      <c r="K1009" s="233"/>
      <c r="L1009" s="233"/>
      <c r="M1009" s="233"/>
      <c r="N1009" s="234"/>
      <c r="O1009" s="19"/>
      <c r="P1009" s="245"/>
      <c r="Q1009" s="245"/>
      <c r="R1009" s="245"/>
      <c r="S1009" s="245"/>
      <c r="T1009" s="245"/>
      <c r="U1009" s="245"/>
      <c r="V1009" s="245"/>
      <c r="W1009" s="262"/>
    </row>
    <row r="1010" spans="2:23" ht="12.75" customHeight="1" x14ac:dyDescent="0.2">
      <c r="B1010" s="244"/>
      <c r="C1010" s="224"/>
      <c r="D1010" s="16" t="s">
        <v>27</v>
      </c>
      <c r="E1010" s="1070" t="str">
        <f>Translations!$B$388</f>
        <v>Ikgadējo darbības līmeņu noteikšanas metode</v>
      </c>
      <c r="F1010" s="1070"/>
      <c r="G1010" s="1070"/>
      <c r="H1010" s="1070"/>
      <c r="I1010" s="1070"/>
      <c r="J1010" s="1070"/>
      <c r="K1010" s="1070"/>
      <c r="L1010" s="1070"/>
      <c r="M1010" s="1070"/>
      <c r="N1010" s="1071"/>
      <c r="O1010" s="19"/>
      <c r="P1010" s="245"/>
      <c r="Q1010" s="245"/>
      <c r="R1010" s="245"/>
      <c r="S1010" s="254"/>
      <c r="T1010" s="254"/>
      <c r="U1010" s="245"/>
      <c r="V1010" s="245"/>
      <c r="W1010" s="262"/>
    </row>
    <row r="1011" spans="2:23" ht="12.75" customHeight="1" x14ac:dyDescent="0.2">
      <c r="B1011" s="244"/>
      <c r="C1011" s="344"/>
      <c r="D1011" s="345"/>
      <c r="E1011" s="1049" t="str">
        <f>Translations!$B$389</f>
        <v>Tieši VĪP datu vākšanas vajadzībām šai sadaļai vajadzētu aptvert visus datus, kas iekļauti bāzlīnijas datu vākšanas veidnes G lapas a) punktā.</v>
      </c>
      <c r="F1011" s="1049"/>
      <c r="G1011" s="1049"/>
      <c r="H1011" s="1049"/>
      <c r="I1011" s="1049"/>
      <c r="J1011" s="1049"/>
      <c r="K1011" s="1049"/>
      <c r="L1011" s="1049"/>
      <c r="M1011" s="1049"/>
      <c r="N1011" s="1072"/>
      <c r="O1011" s="19"/>
      <c r="P1011" s="245"/>
      <c r="Q1011" s="245"/>
      <c r="R1011" s="245"/>
      <c r="S1011" s="245"/>
      <c r="T1011" s="18"/>
      <c r="U1011" s="245"/>
      <c r="V1011" s="245"/>
      <c r="W1011" s="262"/>
    </row>
    <row r="1012" spans="2:23" ht="5.0999999999999996" customHeight="1" x14ac:dyDescent="0.2">
      <c r="B1012" s="244"/>
      <c r="C1012" s="224"/>
      <c r="D1012" s="25"/>
      <c r="E1012" s="25"/>
      <c r="F1012" s="25"/>
      <c r="G1012" s="25"/>
      <c r="H1012" s="25"/>
      <c r="I1012" s="25"/>
      <c r="J1012" s="25"/>
      <c r="K1012" s="25"/>
      <c r="L1012" s="25"/>
      <c r="M1012" s="25"/>
      <c r="N1012" s="530"/>
      <c r="O1012" s="19"/>
      <c r="P1012" s="22"/>
      <c r="Q1012" s="245"/>
      <c r="R1012" s="245"/>
      <c r="S1012" s="245"/>
      <c r="T1012" s="245"/>
      <c r="U1012" s="245"/>
      <c r="V1012" s="245"/>
      <c r="W1012" s="262"/>
    </row>
    <row r="1013" spans="2:23" ht="12.75" customHeight="1" x14ac:dyDescent="0.2">
      <c r="B1013" s="244"/>
      <c r="C1013" s="224"/>
      <c r="D1013" s="25" t="s">
        <v>32</v>
      </c>
      <c r="E1013" s="917" t="str">
        <f>Translations!$B$249</f>
        <v>Informācija par izmantoto metodiku</v>
      </c>
      <c r="F1013" s="917"/>
      <c r="G1013" s="917"/>
      <c r="H1013" s="917"/>
      <c r="I1013" s="917"/>
      <c r="J1013" s="917"/>
      <c r="K1013" s="917"/>
      <c r="L1013" s="917"/>
      <c r="M1013" s="917"/>
      <c r="N1013" s="1023"/>
      <c r="O1013" s="19"/>
      <c r="P1013" s="245"/>
      <c r="Q1013" s="245"/>
      <c r="R1013" s="245"/>
      <c r="S1013" s="245"/>
      <c r="T1013" s="245"/>
      <c r="U1013" s="245"/>
      <c r="V1013" s="245"/>
      <c r="W1013" s="262"/>
    </row>
    <row r="1014" spans="2:23" ht="5.0999999999999996" customHeight="1" x14ac:dyDescent="0.2">
      <c r="B1014" s="244"/>
      <c r="C1014" s="344"/>
      <c r="D1014" s="20"/>
      <c r="E1014" s="37"/>
      <c r="F1014" s="531"/>
      <c r="G1014" s="533"/>
      <c r="H1014" s="533"/>
      <c r="I1014" s="533"/>
      <c r="J1014" s="533"/>
      <c r="K1014" s="533"/>
      <c r="L1014" s="533"/>
      <c r="M1014" s="533"/>
      <c r="N1014" s="546"/>
      <c r="O1014" s="19"/>
      <c r="P1014" s="245"/>
      <c r="Q1014" s="245"/>
      <c r="R1014" s="245"/>
      <c r="S1014" s="245"/>
      <c r="T1014" s="245"/>
      <c r="U1014" s="245"/>
      <c r="V1014" s="245"/>
      <c r="W1014" s="262"/>
    </row>
    <row r="1015" spans="2:23" ht="12.75" customHeight="1" x14ac:dyDescent="0.2">
      <c r="B1015" s="244"/>
      <c r="C1015" s="344"/>
      <c r="D1015" s="345"/>
      <c r="E1015" s="349"/>
      <c r="F1015" s="987" t="str">
        <f>IF(M994=EUConst_Relevant,HYPERLINK("#" &amp; Q1015,EUConst_MsgDescription),"")</f>
        <v/>
      </c>
      <c r="G1015" s="961"/>
      <c r="H1015" s="961"/>
      <c r="I1015" s="961"/>
      <c r="J1015" s="961"/>
      <c r="K1015" s="961"/>
      <c r="L1015" s="961"/>
      <c r="M1015" s="961"/>
      <c r="N1015" s="962"/>
      <c r="O1015" s="19"/>
      <c r="P1015" s="22" t="s">
        <v>172</v>
      </c>
      <c r="Q1015" s="371" t="str">
        <f>"#"&amp;ADDRESS(ROW($C$11),COLUMN($C$11))</f>
        <v>#$C$11</v>
      </c>
      <c r="R1015" s="245"/>
      <c r="S1015" s="245"/>
      <c r="T1015" s="245"/>
      <c r="U1015" s="245"/>
      <c r="V1015" s="245"/>
      <c r="W1015" s="262"/>
    </row>
    <row r="1016" spans="2:23" ht="5.0999999999999996" customHeight="1" x14ac:dyDescent="0.2">
      <c r="B1016" s="244"/>
      <c r="C1016" s="344"/>
      <c r="D1016" s="345"/>
      <c r="E1016" s="350"/>
      <c r="F1016" s="1073"/>
      <c r="G1016" s="1073"/>
      <c r="H1016" s="1073"/>
      <c r="I1016" s="1073"/>
      <c r="J1016" s="1073"/>
      <c r="K1016" s="1073"/>
      <c r="L1016" s="1073"/>
      <c r="M1016" s="1073"/>
      <c r="N1016" s="1074"/>
      <c r="O1016" s="19"/>
      <c r="P1016" s="245"/>
      <c r="Q1016" s="245"/>
      <c r="R1016" s="245"/>
      <c r="S1016" s="245"/>
      <c r="T1016" s="245"/>
      <c r="U1016" s="245"/>
      <c r="V1016" s="245"/>
      <c r="W1016" s="262"/>
    </row>
    <row r="1017" spans="2:23" ht="50.1" customHeight="1" x14ac:dyDescent="0.2">
      <c r="B1017" s="244"/>
      <c r="C1017" s="344"/>
      <c r="D1017" s="20"/>
      <c r="E1017" s="20"/>
      <c r="F1017" s="926"/>
      <c r="G1017" s="927"/>
      <c r="H1017" s="927"/>
      <c r="I1017" s="927"/>
      <c r="J1017" s="927"/>
      <c r="K1017" s="927"/>
      <c r="L1017" s="927"/>
      <c r="M1017" s="927"/>
      <c r="N1017" s="941"/>
      <c r="O1017" s="19"/>
      <c r="P1017" s="245"/>
      <c r="Q1017" s="245"/>
      <c r="R1017" s="245"/>
      <c r="S1017" s="245"/>
      <c r="T1017" s="245"/>
      <c r="U1017" s="245"/>
      <c r="V1017" s="245"/>
      <c r="W1017" s="262"/>
    </row>
    <row r="1018" spans="2:23" ht="5.0999999999999996" customHeight="1" x14ac:dyDescent="0.2">
      <c r="B1018" s="244"/>
      <c r="C1018" s="344"/>
      <c r="D1018" s="20"/>
      <c r="E1018" s="20"/>
      <c r="F1018" s="20"/>
      <c r="G1018" s="20"/>
      <c r="H1018" s="20"/>
      <c r="I1018" s="20"/>
      <c r="J1018" s="20"/>
      <c r="K1018" s="20"/>
      <c r="L1018" s="20"/>
      <c r="M1018" s="20"/>
      <c r="N1018" s="380"/>
      <c r="O1018" s="19"/>
      <c r="P1018" s="245"/>
      <c r="Q1018" s="245"/>
      <c r="R1018" s="245"/>
      <c r="S1018" s="245"/>
      <c r="T1018" s="245"/>
      <c r="U1018" s="245"/>
      <c r="V1018" s="245"/>
      <c r="W1018" s="262"/>
    </row>
    <row r="1019" spans="2:23" ht="12.75" customHeight="1" x14ac:dyDescent="0.2">
      <c r="B1019" s="244"/>
      <c r="C1019" s="344"/>
      <c r="D1019" s="20"/>
      <c r="E1019" s="20"/>
      <c r="F1019" s="1066" t="str">
        <f>Translations!$B$210</f>
        <v>Atsauce uz ārējām datnēm (attiecīgā gadījumā)</v>
      </c>
      <c r="G1019" s="1066"/>
      <c r="H1019" s="1066"/>
      <c r="I1019" s="1066"/>
      <c r="J1019" s="1066"/>
      <c r="K1019" s="900"/>
      <c r="L1019" s="900"/>
      <c r="M1019" s="900"/>
      <c r="N1019" s="900"/>
      <c r="O1019" s="19"/>
      <c r="P1019" s="245"/>
      <c r="Q1019" s="245"/>
      <c r="R1019" s="245"/>
      <c r="S1019" s="245"/>
      <c r="T1019" s="245"/>
      <c r="U1019" s="245"/>
      <c r="V1019" s="245"/>
      <c r="W1019" s="262"/>
    </row>
    <row r="1020" spans="2:23" ht="5.0999999999999996" customHeight="1" x14ac:dyDescent="0.2">
      <c r="B1020" s="244"/>
      <c r="C1020" s="344"/>
      <c r="D1020" s="20"/>
      <c r="E1020" s="20"/>
      <c r="F1020" s="20"/>
      <c r="G1020" s="20"/>
      <c r="H1020" s="20"/>
      <c r="I1020" s="20"/>
      <c r="J1020" s="20"/>
      <c r="K1020" s="20"/>
      <c r="L1020" s="20"/>
      <c r="M1020" s="20"/>
      <c r="N1020" s="380"/>
      <c r="O1020" s="19"/>
      <c r="P1020" s="245"/>
      <c r="Q1020" s="245"/>
      <c r="R1020" s="245"/>
      <c r="S1020" s="245"/>
      <c r="T1020" s="245"/>
      <c r="U1020" s="245"/>
      <c r="V1020" s="245"/>
      <c r="W1020" s="262"/>
    </row>
    <row r="1021" spans="2:23" ht="12.75" customHeight="1" x14ac:dyDescent="0.2">
      <c r="B1021" s="244"/>
      <c r="C1021" s="224"/>
      <c r="D1021" s="25" t="s">
        <v>33</v>
      </c>
      <c r="E1021" s="1040" t="str">
        <f>Translations!$B$316</f>
        <v>Apraksts, ar kādu metodi tiek sekots līdzi saražotajiem produktiem</v>
      </c>
      <c r="F1021" s="1040"/>
      <c r="G1021" s="1040"/>
      <c r="H1021" s="1040"/>
      <c r="I1021" s="1040"/>
      <c r="J1021" s="1040"/>
      <c r="K1021" s="1040"/>
      <c r="L1021" s="1040"/>
      <c r="M1021" s="1040"/>
      <c r="N1021" s="1041"/>
      <c r="O1021" s="19"/>
      <c r="P1021" s="245"/>
      <c r="Q1021" s="245"/>
      <c r="R1021" s="245"/>
      <c r="S1021" s="245"/>
      <c r="T1021" s="245"/>
      <c r="U1021" s="245"/>
      <c r="V1021" s="245"/>
      <c r="W1021" s="262"/>
    </row>
    <row r="1022" spans="2:23" ht="5.0999999999999996" customHeight="1" x14ac:dyDescent="0.2">
      <c r="B1022" s="244"/>
      <c r="C1022" s="224"/>
      <c r="E1022" s="37"/>
      <c r="F1022" s="531"/>
      <c r="G1022" s="533"/>
      <c r="H1022" s="533"/>
      <c r="I1022" s="533"/>
      <c r="J1022" s="533"/>
      <c r="K1022" s="533"/>
      <c r="L1022" s="533"/>
      <c r="M1022" s="533"/>
      <c r="N1022" s="546"/>
      <c r="O1022" s="19"/>
      <c r="P1022" s="245"/>
      <c r="Q1022" s="245"/>
      <c r="R1022" s="245"/>
      <c r="S1022" s="245"/>
      <c r="T1022" s="245"/>
      <c r="U1022" s="245"/>
      <c r="V1022" s="245"/>
      <c r="W1022" s="262"/>
    </row>
    <row r="1023" spans="2:23" ht="12.75" customHeight="1" x14ac:dyDescent="0.2">
      <c r="B1023" s="244"/>
      <c r="C1023" s="224"/>
      <c r="D1023" s="25"/>
      <c r="E1023" s="118"/>
      <c r="F1023" s="987" t="str">
        <f>IF(M994=EUConst_Relevant,HYPERLINK("#" &amp; Q1023,EUConst_MsgDescription),"")</f>
        <v/>
      </c>
      <c r="G1023" s="961"/>
      <c r="H1023" s="961"/>
      <c r="I1023" s="961"/>
      <c r="J1023" s="961"/>
      <c r="K1023" s="961"/>
      <c r="L1023" s="961"/>
      <c r="M1023" s="961"/>
      <c r="N1023" s="962"/>
      <c r="O1023" s="19"/>
      <c r="P1023" s="22" t="s">
        <v>172</v>
      </c>
      <c r="Q1023" s="371" t="str">
        <f>"#"&amp;ADDRESS(ROW($C$11),COLUMN($C$11))</f>
        <v>#$C$11</v>
      </c>
      <c r="R1023" s="245"/>
      <c r="S1023" s="245"/>
      <c r="T1023" s="245"/>
      <c r="U1023" s="245"/>
      <c r="V1023" s="245"/>
      <c r="W1023" s="262"/>
    </row>
    <row r="1024" spans="2:23" ht="5.0999999999999996" customHeight="1" x14ac:dyDescent="0.2">
      <c r="C1024" s="224"/>
      <c r="D1024" s="25"/>
      <c r="E1024" s="24"/>
      <c r="F1024" s="996"/>
      <c r="G1024" s="996"/>
      <c r="H1024" s="996"/>
      <c r="I1024" s="996"/>
      <c r="J1024" s="996"/>
      <c r="K1024" s="996"/>
      <c r="L1024" s="996"/>
      <c r="M1024" s="996"/>
      <c r="N1024" s="997"/>
      <c r="O1024" s="19"/>
      <c r="P1024" s="245"/>
      <c r="Q1024" s="245"/>
      <c r="R1024" s="245"/>
      <c r="S1024" s="245"/>
      <c r="T1024" s="245"/>
      <c r="U1024" s="245"/>
      <c r="V1024" s="245"/>
      <c r="W1024" s="262"/>
    </row>
    <row r="1025" spans="1:25" ht="50.1" customHeight="1" x14ac:dyDescent="0.2">
      <c r="C1025" s="224"/>
      <c r="D1025" s="25"/>
      <c r="E1025" s="265"/>
      <c r="F1025" s="926"/>
      <c r="G1025" s="927"/>
      <c r="H1025" s="927"/>
      <c r="I1025" s="927"/>
      <c r="J1025" s="927"/>
      <c r="K1025" s="927"/>
      <c r="L1025" s="927"/>
      <c r="M1025" s="927"/>
      <c r="N1025" s="941"/>
      <c r="O1025" s="19"/>
      <c r="P1025" s="245"/>
      <c r="Q1025" s="245"/>
      <c r="R1025" s="245"/>
      <c r="S1025" s="245"/>
      <c r="T1025" s="245"/>
      <c r="U1025" s="245"/>
      <c r="V1025" s="245"/>
      <c r="W1025" s="262"/>
    </row>
    <row r="1026" spans="1:25" s="20" customFormat="1" ht="12.75" x14ac:dyDescent="0.2">
      <c r="A1026" s="18"/>
      <c r="B1026" s="36"/>
      <c r="C1026" s="378"/>
      <c r="D1026" s="379"/>
      <c r="E1026" s="379"/>
      <c r="F1026" s="379"/>
      <c r="G1026" s="379"/>
      <c r="H1026" s="379"/>
      <c r="I1026" s="379"/>
      <c r="J1026" s="379"/>
      <c r="K1026" s="379"/>
      <c r="L1026" s="379"/>
      <c r="M1026" s="379"/>
      <c r="N1026" s="381"/>
      <c r="O1026" s="19"/>
      <c r="P1026" s="245"/>
      <c r="Q1026" s="245"/>
      <c r="R1026" s="245"/>
      <c r="S1026" s="23"/>
      <c r="T1026" s="22"/>
      <c r="U1026" s="22"/>
      <c r="V1026" s="22"/>
      <c r="W1026" s="238"/>
    </row>
    <row r="1027" spans="1:25" s="20" customFormat="1" ht="15" thickBot="1" x14ac:dyDescent="0.25">
      <c r="A1027" s="18"/>
      <c r="B1027" s="36"/>
      <c r="C1027" s="36"/>
      <c r="D1027" s="36"/>
      <c r="E1027" s="36"/>
      <c r="F1027" s="36"/>
      <c r="G1027" s="36"/>
      <c r="H1027" s="36"/>
      <c r="I1027" s="36"/>
      <c r="J1027" s="36"/>
      <c r="K1027" s="36"/>
      <c r="L1027" s="36"/>
      <c r="M1027" s="36"/>
      <c r="N1027" s="36"/>
      <c r="O1027" s="19"/>
      <c r="P1027" s="245"/>
      <c r="Q1027" s="245"/>
      <c r="R1027" s="23"/>
      <c r="S1027" s="23"/>
      <c r="T1027" s="22"/>
      <c r="U1027" s="22"/>
      <c r="V1027" s="22"/>
      <c r="W1027" s="238"/>
      <c r="X1027" s="244"/>
      <c r="Y1027" s="244"/>
    </row>
    <row r="1028" spans="1:25" s="20" customFormat="1" ht="12.75" customHeight="1" thickBot="1" x14ac:dyDescent="0.3">
      <c r="A1028" s="18"/>
      <c r="B1028" s="36"/>
      <c r="C1028" s="281"/>
      <c r="D1028" s="281"/>
      <c r="E1028" s="281"/>
      <c r="F1028" s="281"/>
      <c r="G1028" s="281"/>
      <c r="H1028" s="281"/>
      <c r="I1028" s="281"/>
      <c r="J1028" s="281"/>
      <c r="K1028" s="281"/>
      <c r="L1028" s="281"/>
      <c r="M1028" s="281"/>
      <c r="N1028" s="281"/>
      <c r="O1028" s="19"/>
      <c r="P1028" s="22"/>
      <c r="Q1028" s="22"/>
      <c r="R1028" s="23"/>
      <c r="S1028" s="23"/>
      <c r="T1028" s="22"/>
      <c r="U1028" s="22"/>
      <c r="V1028" s="22"/>
      <c r="W1028" s="238"/>
      <c r="X1028" s="244"/>
      <c r="Y1028" s="244"/>
    </row>
    <row r="1029" spans="1:25" s="20" customFormat="1" ht="15" customHeight="1" thickBot="1" x14ac:dyDescent="0.3">
      <c r="A1029" s="18"/>
      <c r="B1029" s="163"/>
      <c r="C1029" s="374">
        <f>C994+1</f>
        <v>9</v>
      </c>
      <c r="D1029" s="1075" t="str">
        <f>Translations!$B$386</f>
        <v>Alternatīvās apakšiekārta:</v>
      </c>
      <c r="E1029" s="1076"/>
      <c r="F1029" s="1076"/>
      <c r="G1029" s="1076"/>
      <c r="H1029" s="1077"/>
      <c r="I1029" s="1078" t="str">
        <f>INDEX(EUconst_FallBackListNames,$C1029)</f>
        <v>Procesa emisiju apakšiekārta (bez OEP | bez OIM)</v>
      </c>
      <c r="J1029" s="1079"/>
      <c r="K1029" s="1079"/>
      <c r="L1029" s="1080"/>
      <c r="M1029" s="1081" t="str">
        <f>IF(ISBLANK(INDEX(CNTR_FallBackSubInstRelevant,C1029)),"",IF(INDEX(CNTR_FallBackSubInstRelevant,C1029),EUConst_Relevant,EUConst_NotRelevant))</f>
        <v/>
      </c>
      <c r="N1029" s="1082"/>
      <c r="O1029" s="19"/>
      <c r="P1029" s="373">
        <f>C1029</f>
        <v>9</v>
      </c>
      <c r="Q1029" s="245"/>
      <c r="R1029" s="245"/>
      <c r="S1029" s="245"/>
      <c r="T1029" s="245"/>
      <c r="U1029" s="23"/>
      <c r="V1029" s="311" t="s">
        <v>318</v>
      </c>
      <c r="W1029" s="356" t="b">
        <f>AND(CNTR_ExistSubInstEntries,M1029=EUConst_NotRelevant)</f>
        <v>0</v>
      </c>
    </row>
    <row r="1030" spans="1:25" s="20" customFormat="1" ht="12.75" customHeight="1" thickBot="1" x14ac:dyDescent="0.25">
      <c r="A1030" s="18"/>
      <c r="B1030" s="36"/>
      <c r="C1030" s="278"/>
      <c r="D1030" s="279"/>
      <c r="E1030" s="279"/>
      <c r="F1030" s="279"/>
      <c r="G1030" s="279"/>
      <c r="H1030" s="280"/>
      <c r="I1030" s="1083" t="str">
        <f>IF(M1029=EUConst_NotRelevant,HYPERLINK(Q1030,EUconst_MsgGoToNextSubInst),IF(M1029=EUConst_Relevant,HYPERLINK("",EUconst_MsgEnterThisSection),""))</f>
        <v/>
      </c>
      <c r="J1030" s="1084"/>
      <c r="K1030" s="1084"/>
      <c r="L1030" s="1084"/>
      <c r="M1030" s="1085"/>
      <c r="N1030" s="1086"/>
      <c r="O1030" s="19"/>
      <c r="P1030" s="22" t="s">
        <v>172</v>
      </c>
      <c r="Q1030" s="70" t="str">
        <f>"#JUMP_G"&amp;P1029+1</f>
        <v>#JUMP_G10</v>
      </c>
      <c r="R1030" s="22"/>
      <c r="S1030" s="22"/>
      <c r="T1030" s="22"/>
      <c r="U1030" s="23"/>
      <c r="V1030" s="23"/>
      <c r="W1030" s="238"/>
      <c r="X1030" s="244"/>
      <c r="Y1030" s="244"/>
    </row>
    <row r="1031" spans="1:25" ht="5.0999999999999996" customHeight="1" x14ac:dyDescent="0.2">
      <c r="C1031" s="282"/>
      <c r="D1031" s="283"/>
      <c r="E1031" s="283"/>
      <c r="F1031" s="283"/>
      <c r="G1031" s="283"/>
      <c r="H1031" s="283"/>
      <c r="I1031" s="283"/>
      <c r="J1031" s="283"/>
      <c r="K1031" s="283"/>
      <c r="L1031" s="283"/>
      <c r="M1031" s="283"/>
      <c r="N1031" s="284"/>
      <c r="O1031" s="19"/>
      <c r="U1031" s="23"/>
      <c r="V1031" s="23"/>
      <c r="W1031" s="238"/>
    </row>
    <row r="1032" spans="1:25" ht="15" customHeight="1" x14ac:dyDescent="0.2">
      <c r="C1032" s="224"/>
      <c r="E1032" s="1087" t="str">
        <f>CONCATENATE(EUconst_MsgSeeFirst," (G.I.1)")</f>
        <v>Sīki norādījumi par datu ievadi šajā rīkā ir pieejami rīka pirmajā modulī.  (G.I.1)</v>
      </c>
      <c r="F1032" s="1087"/>
      <c r="G1032" s="1087"/>
      <c r="H1032" s="1087"/>
      <c r="I1032" s="1087"/>
      <c r="J1032" s="1087"/>
      <c r="K1032" s="1087"/>
      <c r="L1032" s="1087"/>
      <c r="M1032" s="1087"/>
      <c r="N1032" s="225"/>
      <c r="O1032" s="19"/>
      <c r="U1032" s="23"/>
      <c r="V1032" s="23"/>
      <c r="W1032" s="238"/>
    </row>
    <row r="1033" spans="1:25" ht="5.0999999999999996" customHeight="1" x14ac:dyDescent="0.2">
      <c r="C1033" s="224"/>
      <c r="N1033" s="225"/>
      <c r="O1033" s="19"/>
      <c r="U1033" s="23"/>
      <c r="V1033" s="23"/>
      <c r="W1033" s="238"/>
    </row>
    <row r="1034" spans="1:25" ht="12.75" customHeight="1" x14ac:dyDescent="0.2">
      <c r="C1034" s="224"/>
      <c r="D1034" s="16" t="s">
        <v>26</v>
      </c>
      <c r="E1034" s="801" t="str">
        <f>Translations!$B$297</f>
        <v>Apakšiekārtas sistēmas robežas</v>
      </c>
      <c r="F1034" s="801"/>
      <c r="G1034" s="801"/>
      <c r="H1034" s="801"/>
      <c r="I1034" s="801"/>
      <c r="J1034" s="801"/>
      <c r="K1034" s="801"/>
      <c r="L1034" s="801"/>
      <c r="M1034" s="801"/>
      <c r="N1034" s="1016"/>
      <c r="O1034" s="19"/>
      <c r="P1034" s="245"/>
      <c r="Q1034" s="245"/>
      <c r="R1034" s="245"/>
      <c r="S1034" s="245"/>
      <c r="T1034" s="245"/>
      <c r="U1034" s="23"/>
      <c r="V1034" s="23"/>
      <c r="W1034" s="238"/>
    </row>
    <row r="1035" spans="1:25" ht="5.0999999999999996" customHeight="1" x14ac:dyDescent="0.2">
      <c r="C1035" s="224"/>
      <c r="N1035" s="225"/>
      <c r="O1035" s="19"/>
      <c r="P1035" s="245"/>
      <c r="Q1035" s="245"/>
      <c r="R1035" s="245"/>
      <c r="S1035" s="245"/>
      <c r="T1035" s="245"/>
      <c r="U1035" s="23"/>
      <c r="V1035" s="23"/>
      <c r="W1035" s="238"/>
    </row>
    <row r="1036" spans="1:25" ht="12.75" customHeight="1" x14ac:dyDescent="0.2">
      <c r="C1036" s="224"/>
      <c r="D1036" s="25" t="s">
        <v>32</v>
      </c>
      <c r="E1036" s="917" t="str">
        <f>Translations!$B$249</f>
        <v>Informācija par izmantoto metodiku</v>
      </c>
      <c r="F1036" s="917"/>
      <c r="G1036" s="917"/>
      <c r="H1036" s="917"/>
      <c r="I1036" s="917"/>
      <c r="J1036" s="917"/>
      <c r="K1036" s="917"/>
      <c r="L1036" s="917"/>
      <c r="M1036" s="917"/>
      <c r="N1036" s="1023"/>
      <c r="O1036" s="19"/>
      <c r="P1036" s="245"/>
      <c r="Q1036" s="245"/>
      <c r="R1036" s="245"/>
      <c r="S1036" s="245"/>
      <c r="T1036" s="245"/>
      <c r="U1036" s="23"/>
      <c r="V1036" s="23"/>
      <c r="W1036" s="238"/>
    </row>
    <row r="1037" spans="1:25" ht="12.75" customHeight="1" x14ac:dyDescent="0.2">
      <c r="C1037" s="224"/>
      <c r="D1037" s="25"/>
      <c r="E1037" s="840" t="str">
        <f>Translations!$B$304</f>
        <v>Ja šī informācija jau pietiekami detalizēti sniegta C lapas II sadaļā, vienkārši sniedziet atsauci uz šo sadaļu un pārejiet pie nākamajiem punktiem.</v>
      </c>
      <c r="F1037" s="840"/>
      <c r="G1037" s="840"/>
      <c r="H1037" s="840"/>
      <c r="I1037" s="840"/>
      <c r="J1037" s="840"/>
      <c r="K1037" s="840"/>
      <c r="L1037" s="840"/>
      <c r="M1037" s="840"/>
      <c r="N1037" s="1044"/>
      <c r="O1037" s="19"/>
      <c r="P1037" s="245"/>
      <c r="Q1037" s="245"/>
      <c r="R1037" s="245"/>
      <c r="S1037" s="245"/>
      <c r="T1037" s="245"/>
      <c r="U1037" s="245"/>
      <c r="V1037" s="245"/>
      <c r="W1037" s="262"/>
    </row>
    <row r="1038" spans="1:25" ht="50.1" customHeight="1" x14ac:dyDescent="0.2">
      <c r="C1038" s="224"/>
      <c r="D1038" s="25"/>
      <c r="E1038" s="1027"/>
      <c r="F1038" s="1028"/>
      <c r="G1038" s="1028"/>
      <c r="H1038" s="1028"/>
      <c r="I1038" s="1028"/>
      <c r="J1038" s="1028"/>
      <c r="K1038" s="1028"/>
      <c r="L1038" s="1028"/>
      <c r="M1038" s="1028"/>
      <c r="N1038" s="1029"/>
      <c r="O1038" s="19"/>
      <c r="P1038" s="245"/>
      <c r="Q1038" s="245"/>
      <c r="R1038" s="245"/>
      <c r="S1038" s="245"/>
      <c r="T1038" s="245"/>
      <c r="U1038" s="245"/>
      <c r="V1038" s="245"/>
      <c r="W1038" s="262"/>
    </row>
    <row r="1039" spans="1:25" ht="5.0999999999999996" customHeight="1" x14ac:dyDescent="0.2">
      <c r="B1039" s="244"/>
      <c r="C1039" s="224"/>
      <c r="D1039" s="25"/>
      <c r="N1039" s="225"/>
      <c r="O1039" s="19"/>
      <c r="P1039" s="245"/>
      <c r="Q1039" s="245"/>
      <c r="R1039" s="245"/>
      <c r="S1039" s="245"/>
      <c r="T1039" s="245"/>
      <c r="U1039" s="245"/>
      <c r="V1039" s="245"/>
      <c r="W1039" s="262"/>
    </row>
    <row r="1040" spans="1:25" ht="12.75" customHeight="1" x14ac:dyDescent="0.2">
      <c r="B1040" s="244"/>
      <c r="C1040" s="224"/>
      <c r="D1040" s="25" t="s">
        <v>33</v>
      </c>
      <c r="E1040" s="1030" t="str">
        <f>Translations!$B$210</f>
        <v>Atsauce uz ārējām datnēm (attiecīgā gadījumā)</v>
      </c>
      <c r="F1040" s="1030"/>
      <c r="G1040" s="1030"/>
      <c r="H1040" s="1030"/>
      <c r="I1040" s="1030"/>
      <c r="J1040" s="1031"/>
      <c r="K1040" s="900"/>
      <c r="L1040" s="900"/>
      <c r="M1040" s="900"/>
      <c r="N1040" s="900"/>
      <c r="O1040" s="19"/>
      <c r="P1040" s="245"/>
      <c r="Q1040" s="245"/>
      <c r="R1040" s="245"/>
      <c r="S1040" s="245"/>
      <c r="T1040" s="245"/>
      <c r="U1040" s="245"/>
      <c r="V1040" s="245"/>
      <c r="W1040" s="262"/>
    </row>
    <row r="1041" spans="2:23" ht="5.0999999999999996" customHeight="1" x14ac:dyDescent="0.2">
      <c r="B1041" s="244"/>
      <c r="C1041" s="224"/>
      <c r="D1041" s="25"/>
      <c r="N1041" s="225"/>
      <c r="O1041" s="19"/>
      <c r="P1041" s="245"/>
      <c r="Q1041" s="245"/>
      <c r="R1041" s="245"/>
      <c r="S1041" s="245"/>
      <c r="T1041" s="245"/>
      <c r="U1041" s="245"/>
      <c r="V1041" s="245"/>
      <c r="W1041" s="262"/>
    </row>
    <row r="1042" spans="2:23" ht="12.75" customHeight="1" x14ac:dyDescent="0.2">
      <c r="B1042" s="244"/>
      <c r="C1042" s="224"/>
      <c r="D1042" s="25" t="s">
        <v>34</v>
      </c>
      <c r="E1042" s="1030" t="str">
        <f>Translations!$B$305</f>
        <v>Atsauce uz atsevišķu detalizētu plūsmas diagrammu (attiecīgā gadījumā)</v>
      </c>
      <c r="F1042" s="1030"/>
      <c r="G1042" s="1030"/>
      <c r="H1042" s="1030"/>
      <c r="I1042" s="1030"/>
      <c r="J1042" s="1031"/>
      <c r="K1042" s="900"/>
      <c r="L1042" s="900"/>
      <c r="M1042" s="900"/>
      <c r="N1042" s="900"/>
      <c r="O1042" s="19"/>
      <c r="P1042" s="245"/>
      <c r="Q1042" s="245"/>
      <c r="R1042" s="245"/>
      <c r="S1042" s="245"/>
      <c r="T1042" s="245"/>
      <c r="U1042" s="245"/>
      <c r="V1042" s="245"/>
      <c r="W1042" s="262"/>
    </row>
    <row r="1043" spans="2:23" ht="5.0999999999999996" customHeight="1" x14ac:dyDescent="0.2">
      <c r="B1043" s="244"/>
      <c r="C1043" s="224"/>
      <c r="D1043" s="25"/>
      <c r="N1043" s="225"/>
      <c r="O1043" s="19"/>
      <c r="P1043" s="245"/>
      <c r="Q1043" s="245"/>
      <c r="R1043" s="245"/>
      <c r="S1043" s="245"/>
      <c r="T1043" s="245"/>
      <c r="U1043" s="245"/>
      <c r="V1043" s="245"/>
      <c r="W1043" s="262"/>
    </row>
    <row r="1044" spans="2:23" ht="5.0999999999999996" customHeight="1" x14ac:dyDescent="0.2">
      <c r="B1044" s="244"/>
      <c r="C1044" s="232"/>
      <c r="D1044" s="235"/>
      <c r="E1044" s="233"/>
      <c r="F1044" s="233"/>
      <c r="G1044" s="233"/>
      <c r="H1044" s="233"/>
      <c r="I1044" s="233"/>
      <c r="J1044" s="233"/>
      <c r="K1044" s="233"/>
      <c r="L1044" s="233"/>
      <c r="M1044" s="233"/>
      <c r="N1044" s="234"/>
      <c r="O1044" s="19"/>
      <c r="P1044" s="245"/>
      <c r="Q1044" s="245"/>
      <c r="R1044" s="245"/>
      <c r="S1044" s="245"/>
      <c r="T1044" s="245"/>
      <c r="U1044" s="245"/>
      <c r="V1044" s="245"/>
      <c r="W1044" s="262"/>
    </row>
    <row r="1045" spans="2:23" ht="12.75" customHeight="1" x14ac:dyDescent="0.2">
      <c r="B1045" s="244"/>
      <c r="C1045" s="224"/>
      <c r="D1045" s="16" t="s">
        <v>27</v>
      </c>
      <c r="E1045" s="1070" t="str">
        <f>Translations!$B$388</f>
        <v>Ikgadējo darbības līmeņu noteikšanas metode</v>
      </c>
      <c r="F1045" s="1070"/>
      <c r="G1045" s="1070"/>
      <c r="H1045" s="1070"/>
      <c r="I1045" s="1070"/>
      <c r="J1045" s="1070"/>
      <c r="K1045" s="1070"/>
      <c r="L1045" s="1070"/>
      <c r="M1045" s="1070"/>
      <c r="N1045" s="1071"/>
      <c r="O1045" s="19"/>
      <c r="P1045" s="245"/>
      <c r="Q1045" s="245"/>
      <c r="R1045" s="245"/>
      <c r="S1045" s="254"/>
      <c r="T1045" s="254"/>
      <c r="U1045" s="245"/>
      <c r="V1045" s="245"/>
      <c r="W1045" s="262"/>
    </row>
    <row r="1046" spans="2:23" ht="12.75" customHeight="1" x14ac:dyDescent="0.2">
      <c r="B1046" s="244"/>
      <c r="C1046" s="344"/>
      <c r="D1046" s="345"/>
      <c r="E1046" s="1049" t="str">
        <f>Translations!$B$389</f>
        <v>Tieši VĪP datu vākšanas vajadzībām šai sadaļai vajadzētu aptvert visus datus, kas iekļauti bāzlīnijas datu vākšanas veidnes G lapas a) punktā.</v>
      </c>
      <c r="F1046" s="1049"/>
      <c r="G1046" s="1049"/>
      <c r="H1046" s="1049"/>
      <c r="I1046" s="1049"/>
      <c r="J1046" s="1049"/>
      <c r="K1046" s="1049"/>
      <c r="L1046" s="1049"/>
      <c r="M1046" s="1049"/>
      <c r="N1046" s="1072"/>
      <c r="O1046" s="19"/>
      <c r="P1046" s="245"/>
      <c r="Q1046" s="245"/>
      <c r="R1046" s="245"/>
      <c r="S1046" s="245"/>
      <c r="T1046" s="18"/>
      <c r="U1046" s="245"/>
      <c r="V1046" s="245"/>
      <c r="W1046" s="262"/>
    </row>
    <row r="1047" spans="2:23" ht="5.0999999999999996" customHeight="1" x14ac:dyDescent="0.2">
      <c r="B1047" s="244"/>
      <c r="C1047" s="224"/>
      <c r="D1047" s="25"/>
      <c r="E1047" s="25"/>
      <c r="F1047" s="25"/>
      <c r="G1047" s="25"/>
      <c r="H1047" s="25"/>
      <c r="I1047" s="25"/>
      <c r="J1047" s="25"/>
      <c r="K1047" s="25"/>
      <c r="L1047" s="25"/>
      <c r="M1047" s="25"/>
      <c r="N1047" s="530"/>
      <c r="O1047" s="19"/>
      <c r="P1047" s="22"/>
      <c r="Q1047" s="245"/>
      <c r="R1047" s="245"/>
      <c r="S1047" s="245"/>
      <c r="T1047" s="245"/>
      <c r="U1047" s="245"/>
      <c r="V1047" s="245"/>
      <c r="W1047" s="262"/>
    </row>
    <row r="1048" spans="2:23" ht="12.75" customHeight="1" x14ac:dyDescent="0.2">
      <c r="B1048" s="244"/>
      <c r="C1048" s="224"/>
      <c r="D1048" s="25" t="s">
        <v>32</v>
      </c>
      <c r="E1048" s="917" t="str">
        <f>Translations!$B$249</f>
        <v>Informācija par izmantoto metodiku</v>
      </c>
      <c r="F1048" s="917"/>
      <c r="G1048" s="917"/>
      <c r="H1048" s="917"/>
      <c r="I1048" s="917"/>
      <c r="J1048" s="917"/>
      <c r="K1048" s="917"/>
      <c r="L1048" s="917"/>
      <c r="M1048" s="917"/>
      <c r="N1048" s="1023"/>
      <c r="O1048" s="19"/>
      <c r="P1048" s="245"/>
      <c r="Q1048" s="245"/>
      <c r="R1048" s="245"/>
      <c r="S1048" s="245"/>
      <c r="T1048" s="245"/>
      <c r="U1048" s="245"/>
      <c r="V1048" s="245"/>
      <c r="W1048" s="262"/>
    </row>
    <row r="1049" spans="2:23" ht="5.0999999999999996" customHeight="1" x14ac:dyDescent="0.2">
      <c r="B1049" s="244"/>
      <c r="C1049" s="344"/>
      <c r="D1049" s="20"/>
      <c r="E1049" s="37"/>
      <c r="F1049" s="531"/>
      <c r="G1049" s="533"/>
      <c r="H1049" s="533"/>
      <c r="I1049" s="533"/>
      <c r="J1049" s="533"/>
      <c r="K1049" s="533"/>
      <c r="L1049" s="533"/>
      <c r="M1049" s="533"/>
      <c r="N1049" s="546"/>
      <c r="O1049" s="19"/>
      <c r="P1049" s="245"/>
      <c r="Q1049" s="245"/>
      <c r="R1049" s="245"/>
      <c r="S1049" s="245"/>
      <c r="T1049" s="245"/>
      <c r="U1049" s="245"/>
      <c r="V1049" s="245"/>
      <c r="W1049" s="262"/>
    </row>
    <row r="1050" spans="2:23" ht="12.75" customHeight="1" x14ac:dyDescent="0.2">
      <c r="B1050" s="244"/>
      <c r="C1050" s="344"/>
      <c r="D1050" s="345"/>
      <c r="E1050" s="349"/>
      <c r="F1050" s="987" t="str">
        <f>IF(M1029=EUConst_Relevant,HYPERLINK("#" &amp; Q1050,EUConst_MsgDescription),"")</f>
        <v/>
      </c>
      <c r="G1050" s="961"/>
      <c r="H1050" s="961"/>
      <c r="I1050" s="961"/>
      <c r="J1050" s="961"/>
      <c r="K1050" s="961"/>
      <c r="L1050" s="961"/>
      <c r="M1050" s="961"/>
      <c r="N1050" s="962"/>
      <c r="O1050" s="19"/>
      <c r="P1050" s="22" t="s">
        <v>172</v>
      </c>
      <c r="Q1050" s="371" t="str">
        <f>"#"&amp;ADDRESS(ROW($C$11),COLUMN($C$11))</f>
        <v>#$C$11</v>
      </c>
      <c r="R1050" s="245"/>
      <c r="S1050" s="245"/>
      <c r="T1050" s="245"/>
      <c r="U1050" s="245"/>
      <c r="V1050" s="245"/>
      <c r="W1050" s="262"/>
    </row>
    <row r="1051" spans="2:23" ht="5.0999999999999996" customHeight="1" x14ac:dyDescent="0.2">
      <c r="B1051" s="244"/>
      <c r="C1051" s="344"/>
      <c r="D1051" s="345"/>
      <c r="E1051" s="350"/>
      <c r="F1051" s="1073"/>
      <c r="G1051" s="1073"/>
      <c r="H1051" s="1073"/>
      <c r="I1051" s="1073"/>
      <c r="J1051" s="1073"/>
      <c r="K1051" s="1073"/>
      <c r="L1051" s="1073"/>
      <c r="M1051" s="1073"/>
      <c r="N1051" s="1074"/>
      <c r="O1051" s="19"/>
      <c r="P1051" s="245"/>
      <c r="Q1051" s="245"/>
      <c r="R1051" s="245"/>
      <c r="S1051" s="245"/>
      <c r="T1051" s="245"/>
      <c r="U1051" s="245"/>
      <c r="V1051" s="245"/>
      <c r="W1051" s="262"/>
    </row>
    <row r="1052" spans="2:23" ht="50.1" customHeight="1" x14ac:dyDescent="0.2">
      <c r="B1052" s="244"/>
      <c r="C1052" s="344"/>
      <c r="D1052" s="20"/>
      <c r="E1052" s="20"/>
      <c r="F1052" s="926"/>
      <c r="G1052" s="927"/>
      <c r="H1052" s="927"/>
      <c r="I1052" s="927"/>
      <c r="J1052" s="927"/>
      <c r="K1052" s="927"/>
      <c r="L1052" s="927"/>
      <c r="M1052" s="927"/>
      <c r="N1052" s="941"/>
      <c r="O1052" s="19"/>
      <c r="P1052" s="245"/>
      <c r="Q1052" s="245"/>
      <c r="R1052" s="245"/>
      <c r="S1052" s="245"/>
      <c r="T1052" s="245"/>
      <c r="U1052" s="245"/>
      <c r="V1052" s="245"/>
      <c r="W1052" s="262"/>
    </row>
    <row r="1053" spans="2:23" ht="5.0999999999999996" customHeight="1" x14ac:dyDescent="0.2">
      <c r="B1053" s="244"/>
      <c r="C1053" s="344"/>
      <c r="D1053" s="20"/>
      <c r="E1053" s="20"/>
      <c r="F1053" s="20"/>
      <c r="G1053" s="20"/>
      <c r="H1053" s="20"/>
      <c r="I1053" s="20"/>
      <c r="J1053" s="20"/>
      <c r="K1053" s="20"/>
      <c r="L1053" s="20"/>
      <c r="M1053" s="20"/>
      <c r="N1053" s="380"/>
      <c r="O1053" s="19"/>
      <c r="P1053" s="245"/>
      <c r="Q1053" s="245"/>
      <c r="R1053" s="245"/>
      <c r="S1053" s="245"/>
      <c r="T1053" s="245"/>
      <c r="U1053" s="245"/>
      <c r="V1053" s="245"/>
      <c r="W1053" s="262"/>
    </row>
    <row r="1054" spans="2:23" ht="12.75" customHeight="1" x14ac:dyDescent="0.2">
      <c r="B1054" s="244"/>
      <c r="C1054" s="344"/>
      <c r="D1054" s="20"/>
      <c r="E1054" s="20"/>
      <c r="F1054" s="1066" t="str">
        <f>Translations!$B$210</f>
        <v>Atsauce uz ārējām datnēm (attiecīgā gadījumā)</v>
      </c>
      <c r="G1054" s="1066"/>
      <c r="H1054" s="1066"/>
      <c r="I1054" s="1066"/>
      <c r="J1054" s="1066"/>
      <c r="K1054" s="900"/>
      <c r="L1054" s="900"/>
      <c r="M1054" s="900"/>
      <c r="N1054" s="900"/>
      <c r="O1054" s="19"/>
      <c r="P1054" s="245"/>
      <c r="Q1054" s="245"/>
      <c r="R1054" s="245"/>
      <c r="S1054" s="245"/>
      <c r="T1054" s="245"/>
      <c r="U1054" s="245"/>
      <c r="V1054" s="245"/>
      <c r="W1054" s="262"/>
    </row>
    <row r="1055" spans="2:23" ht="5.0999999999999996" customHeight="1" x14ac:dyDescent="0.2">
      <c r="C1055" s="344"/>
      <c r="D1055" s="20"/>
      <c r="E1055" s="20"/>
      <c r="F1055" s="20"/>
      <c r="G1055" s="20"/>
      <c r="H1055" s="20"/>
      <c r="I1055" s="20"/>
      <c r="J1055" s="20"/>
      <c r="K1055" s="20"/>
      <c r="L1055" s="20"/>
      <c r="M1055" s="20"/>
      <c r="N1055" s="380"/>
      <c r="O1055" s="19"/>
      <c r="P1055" s="245"/>
      <c r="Q1055" s="245"/>
      <c r="R1055" s="245"/>
      <c r="S1055" s="245"/>
      <c r="T1055" s="245"/>
      <c r="U1055" s="245"/>
      <c r="V1055" s="245"/>
      <c r="W1055" s="262"/>
    </row>
    <row r="1056" spans="2:23" ht="12.75" customHeight="1" x14ac:dyDescent="0.2">
      <c r="C1056" s="224"/>
      <c r="D1056" s="25" t="s">
        <v>33</v>
      </c>
      <c r="E1056" s="1040" t="str">
        <f>Translations!$B$316</f>
        <v>Apraksts, ar kādu metodi tiek sekots līdzi saražotajiem produktiem</v>
      </c>
      <c r="F1056" s="1040"/>
      <c r="G1056" s="1040"/>
      <c r="H1056" s="1040"/>
      <c r="I1056" s="1040"/>
      <c r="J1056" s="1040"/>
      <c r="K1056" s="1040"/>
      <c r="L1056" s="1040"/>
      <c r="M1056" s="1040"/>
      <c r="N1056" s="1041"/>
      <c r="O1056" s="19"/>
      <c r="P1056" s="245"/>
      <c r="Q1056" s="245"/>
      <c r="R1056" s="245"/>
      <c r="S1056" s="245"/>
      <c r="T1056" s="245"/>
      <c r="U1056" s="245"/>
      <c r="V1056" s="245"/>
      <c r="W1056" s="262"/>
    </row>
    <row r="1057" spans="1:25" ht="5.0999999999999996" customHeight="1" x14ac:dyDescent="0.2">
      <c r="C1057" s="224"/>
      <c r="E1057" s="37"/>
      <c r="F1057" s="531"/>
      <c r="G1057" s="533"/>
      <c r="H1057" s="533"/>
      <c r="I1057" s="533"/>
      <c r="J1057" s="533"/>
      <c r="K1057" s="533"/>
      <c r="L1057" s="533"/>
      <c r="M1057" s="533"/>
      <c r="N1057" s="546"/>
      <c r="O1057" s="19"/>
      <c r="P1057" s="245"/>
      <c r="Q1057" s="245"/>
      <c r="R1057" s="245"/>
      <c r="S1057" s="245"/>
      <c r="T1057" s="245"/>
      <c r="U1057" s="245"/>
      <c r="V1057" s="245"/>
      <c r="W1057" s="262"/>
    </row>
    <row r="1058" spans="1:25" ht="12.75" customHeight="1" x14ac:dyDescent="0.2">
      <c r="C1058" s="224"/>
      <c r="D1058" s="25"/>
      <c r="E1058" s="118"/>
      <c r="F1058" s="987" t="str">
        <f>IF(M1029=EUConst_Relevant,HYPERLINK("#" &amp; Q1058,EUConst_MsgDescription),"")</f>
        <v/>
      </c>
      <c r="G1058" s="961"/>
      <c r="H1058" s="961"/>
      <c r="I1058" s="961"/>
      <c r="J1058" s="961"/>
      <c r="K1058" s="961"/>
      <c r="L1058" s="961"/>
      <c r="M1058" s="961"/>
      <c r="N1058" s="962"/>
      <c r="O1058" s="19"/>
      <c r="P1058" s="22" t="s">
        <v>172</v>
      </c>
      <c r="Q1058" s="371" t="str">
        <f>"#"&amp;ADDRESS(ROW($C$11),COLUMN($C$11))</f>
        <v>#$C$11</v>
      </c>
      <c r="R1058" s="245"/>
      <c r="S1058" s="245"/>
      <c r="T1058" s="245"/>
      <c r="U1058" s="245"/>
      <c r="V1058" s="245"/>
      <c r="W1058" s="262"/>
    </row>
    <row r="1059" spans="1:25" ht="5.0999999999999996" customHeight="1" x14ac:dyDescent="0.2">
      <c r="C1059" s="224"/>
      <c r="D1059" s="25"/>
      <c r="E1059" s="24"/>
      <c r="F1059" s="996"/>
      <c r="G1059" s="996"/>
      <c r="H1059" s="996"/>
      <c r="I1059" s="996"/>
      <c r="J1059" s="996"/>
      <c r="K1059" s="996"/>
      <c r="L1059" s="996"/>
      <c r="M1059" s="996"/>
      <c r="N1059" s="997"/>
      <c r="O1059" s="19"/>
      <c r="P1059" s="245"/>
      <c r="Q1059" s="245"/>
      <c r="R1059" s="245"/>
      <c r="S1059" s="245"/>
      <c r="T1059" s="245"/>
      <c r="U1059" s="245"/>
      <c r="V1059" s="245"/>
      <c r="W1059" s="262"/>
    </row>
    <row r="1060" spans="1:25" ht="50.1" customHeight="1" x14ac:dyDescent="0.2">
      <c r="C1060" s="224"/>
      <c r="D1060" s="25"/>
      <c r="E1060" s="265"/>
      <c r="F1060" s="926"/>
      <c r="G1060" s="927"/>
      <c r="H1060" s="927"/>
      <c r="I1060" s="927"/>
      <c r="J1060" s="927"/>
      <c r="K1060" s="927"/>
      <c r="L1060" s="927"/>
      <c r="M1060" s="927"/>
      <c r="N1060" s="941"/>
      <c r="O1060" s="19"/>
      <c r="P1060" s="245"/>
      <c r="Q1060" s="245"/>
      <c r="R1060" s="245"/>
      <c r="S1060" s="245"/>
      <c r="T1060" s="245"/>
      <c r="U1060" s="245"/>
      <c r="V1060" s="245"/>
      <c r="W1060" s="262"/>
    </row>
    <row r="1061" spans="1:25" s="20" customFormat="1" ht="12.75" x14ac:dyDescent="0.2">
      <c r="A1061" s="18"/>
      <c r="B1061" s="36"/>
      <c r="C1061" s="378"/>
      <c r="D1061" s="379"/>
      <c r="E1061" s="379"/>
      <c r="F1061" s="379"/>
      <c r="G1061" s="379"/>
      <c r="H1061" s="379"/>
      <c r="I1061" s="379"/>
      <c r="J1061" s="379"/>
      <c r="K1061" s="379"/>
      <c r="L1061" s="379"/>
      <c r="M1061" s="379"/>
      <c r="N1061" s="381"/>
      <c r="O1061" s="19"/>
      <c r="P1061" s="245"/>
      <c r="Q1061" s="245"/>
      <c r="R1061" s="245"/>
      <c r="S1061" s="23"/>
      <c r="T1061" s="22"/>
      <c r="U1061" s="22"/>
      <c r="V1061" s="22"/>
      <c r="W1061" s="238"/>
    </row>
    <row r="1062" spans="1:25" s="20" customFormat="1" ht="15" thickBot="1" x14ac:dyDescent="0.25">
      <c r="A1062" s="18"/>
      <c r="B1062" s="36"/>
      <c r="C1062" s="36"/>
      <c r="D1062" s="36"/>
      <c r="E1062" s="36"/>
      <c r="F1062" s="36"/>
      <c r="G1062" s="36"/>
      <c r="H1062" s="36"/>
      <c r="I1062" s="36"/>
      <c r="J1062" s="36"/>
      <c r="K1062" s="36"/>
      <c r="L1062" s="36"/>
      <c r="M1062" s="36"/>
      <c r="N1062" s="36"/>
      <c r="O1062" s="19"/>
      <c r="P1062" s="245"/>
      <c r="Q1062" s="245"/>
      <c r="R1062" s="23"/>
      <c r="S1062" s="23"/>
      <c r="T1062" s="22"/>
      <c r="U1062" s="22"/>
      <c r="V1062" s="22"/>
      <c r="W1062" s="238"/>
      <c r="X1062" s="244"/>
      <c r="Y1062" s="244"/>
    </row>
    <row r="1063" spans="1:25" s="20" customFormat="1" ht="12.75" customHeight="1" thickBot="1" x14ac:dyDescent="0.3">
      <c r="A1063" s="18"/>
      <c r="B1063" s="36"/>
      <c r="C1063" s="281"/>
      <c r="D1063" s="281"/>
      <c r="E1063" s="281"/>
      <c r="F1063" s="281"/>
      <c r="G1063" s="281"/>
      <c r="H1063" s="281"/>
      <c r="I1063" s="281"/>
      <c r="J1063" s="281"/>
      <c r="K1063" s="281"/>
      <c r="L1063" s="281"/>
      <c r="M1063" s="281"/>
      <c r="N1063" s="281"/>
      <c r="O1063" s="19"/>
      <c r="P1063" s="22"/>
      <c r="Q1063" s="22"/>
      <c r="R1063" s="23"/>
      <c r="S1063" s="23"/>
      <c r="T1063" s="22"/>
      <c r="U1063" s="22"/>
      <c r="V1063" s="22"/>
      <c r="W1063" s="238"/>
      <c r="X1063" s="244"/>
      <c r="Y1063" s="244"/>
    </row>
    <row r="1064" spans="1:25" s="20" customFormat="1" ht="15" customHeight="1" thickBot="1" x14ac:dyDescent="0.3">
      <c r="A1064" s="18"/>
      <c r="B1064" s="163"/>
      <c r="C1064" s="374">
        <f>C1029+1</f>
        <v>10</v>
      </c>
      <c r="D1064" s="1075" t="str">
        <f>Translations!$B$386</f>
        <v>Alternatīvās apakšiekārta:</v>
      </c>
      <c r="E1064" s="1076"/>
      <c r="F1064" s="1076"/>
      <c r="G1064" s="1076"/>
      <c r="H1064" s="1077"/>
      <c r="I1064" s="1078" t="str">
        <f>INDEX(EUconst_FallBackListNames,$C1064)</f>
        <v>Procesa emisiju apakšiekārta (OEP | OIM)</v>
      </c>
      <c r="J1064" s="1079"/>
      <c r="K1064" s="1079"/>
      <c r="L1064" s="1080"/>
      <c r="M1064" s="1081" t="str">
        <f>IF(ISBLANK(INDEX(CNTR_FallBackSubInstRelevant,C1064)),"",IF(INDEX(CNTR_FallBackSubInstRelevant,C1064),EUConst_Relevant,EUConst_NotRelevant))</f>
        <v/>
      </c>
      <c r="N1064" s="1082"/>
      <c r="O1064" s="19"/>
      <c r="P1064" s="373">
        <f>C1064</f>
        <v>10</v>
      </c>
      <c r="Q1064" s="245"/>
      <c r="R1064" s="245"/>
      <c r="S1064" s="245"/>
      <c r="T1064" s="245"/>
      <c r="U1064" s="23"/>
      <c r="V1064" s="311" t="s">
        <v>318</v>
      </c>
      <c r="W1064" s="356" t="b">
        <f>AND(CNTR_ExistSubInstEntries,M1064=EUConst_NotRelevant)</f>
        <v>0</v>
      </c>
    </row>
    <row r="1065" spans="1:25" s="20" customFormat="1" ht="12.75" customHeight="1" thickBot="1" x14ac:dyDescent="0.25">
      <c r="A1065" s="18"/>
      <c r="B1065" s="36"/>
      <c r="C1065" s="278"/>
      <c r="D1065" s="279"/>
      <c r="E1065" s="279"/>
      <c r="F1065" s="279"/>
      <c r="G1065" s="279"/>
      <c r="H1065" s="280"/>
      <c r="I1065" s="1083" t="str">
        <f>IF(M1064=EUConst_NotRelevant,HYPERLINK(Q1065,EUconst_MsgGoToNextSubInst),IF(M1064=EUConst_Relevant,HYPERLINK("",EUconst_MsgEnterThisSection),""))</f>
        <v/>
      </c>
      <c r="J1065" s="1084"/>
      <c r="K1065" s="1084"/>
      <c r="L1065" s="1084"/>
      <c r="M1065" s="1085"/>
      <c r="N1065" s="1086"/>
      <c r="O1065" s="19"/>
      <c r="P1065" s="22" t="s">
        <v>172</v>
      </c>
      <c r="Q1065" s="70" t="str">
        <f>"#JUMP_G"&amp;P1064+1</f>
        <v>#JUMP_G11</v>
      </c>
      <c r="R1065" s="22"/>
      <c r="S1065" s="22"/>
      <c r="T1065" s="22"/>
      <c r="U1065" s="23"/>
      <c r="V1065" s="23"/>
      <c r="W1065" s="238"/>
      <c r="X1065" s="244"/>
      <c r="Y1065" s="244"/>
    </row>
    <row r="1066" spans="1:25" ht="5.0999999999999996" customHeight="1" x14ac:dyDescent="0.2">
      <c r="C1066" s="282"/>
      <c r="D1066" s="283"/>
      <c r="E1066" s="283"/>
      <c r="F1066" s="283"/>
      <c r="G1066" s="283"/>
      <c r="H1066" s="283"/>
      <c r="I1066" s="283"/>
      <c r="J1066" s="283"/>
      <c r="K1066" s="283"/>
      <c r="L1066" s="283"/>
      <c r="M1066" s="283"/>
      <c r="N1066" s="284"/>
      <c r="O1066" s="19"/>
      <c r="U1066" s="23"/>
      <c r="V1066" s="23"/>
      <c r="W1066" s="238"/>
    </row>
    <row r="1067" spans="1:25" ht="15" customHeight="1" x14ac:dyDescent="0.2">
      <c r="C1067" s="224"/>
      <c r="E1067" s="1087" t="str">
        <f>CONCATENATE(EUconst_MsgSeeFirst," (G.I.1)")</f>
        <v>Sīki norādījumi par datu ievadi šajā rīkā ir pieejami rīka pirmajā modulī.  (G.I.1)</v>
      </c>
      <c r="F1067" s="1087"/>
      <c r="G1067" s="1087"/>
      <c r="H1067" s="1087"/>
      <c r="I1067" s="1087"/>
      <c r="J1067" s="1087"/>
      <c r="K1067" s="1087"/>
      <c r="L1067" s="1087"/>
      <c r="M1067" s="1087"/>
      <c r="N1067" s="225"/>
      <c r="O1067" s="19"/>
      <c r="U1067" s="23"/>
      <c r="V1067" s="23"/>
      <c r="W1067" s="238"/>
    </row>
    <row r="1068" spans="1:25" ht="5.0999999999999996" customHeight="1" x14ac:dyDescent="0.2">
      <c r="C1068" s="224"/>
      <c r="N1068" s="225"/>
      <c r="O1068" s="19"/>
      <c r="U1068" s="23"/>
      <c r="V1068" s="23"/>
      <c r="W1068" s="238"/>
    </row>
    <row r="1069" spans="1:25" ht="12.75" customHeight="1" x14ac:dyDescent="0.2">
      <c r="C1069" s="224"/>
      <c r="D1069" s="16" t="s">
        <v>26</v>
      </c>
      <c r="E1069" s="801" t="str">
        <f>Translations!$B$297</f>
        <v>Apakšiekārtas sistēmas robežas</v>
      </c>
      <c r="F1069" s="801"/>
      <c r="G1069" s="801"/>
      <c r="H1069" s="801"/>
      <c r="I1069" s="801"/>
      <c r="J1069" s="801"/>
      <c r="K1069" s="801"/>
      <c r="L1069" s="801"/>
      <c r="M1069" s="801"/>
      <c r="N1069" s="1016"/>
      <c r="O1069" s="19"/>
      <c r="P1069" s="245"/>
      <c r="Q1069" s="245"/>
      <c r="R1069" s="245"/>
      <c r="S1069" s="245"/>
      <c r="T1069" s="245"/>
      <c r="U1069" s="23"/>
      <c r="V1069" s="23"/>
      <c r="W1069" s="238"/>
    </row>
    <row r="1070" spans="1:25" ht="5.0999999999999996" customHeight="1" x14ac:dyDescent="0.2">
      <c r="C1070" s="224"/>
      <c r="N1070" s="225"/>
      <c r="O1070" s="19"/>
      <c r="P1070" s="245"/>
      <c r="Q1070" s="245"/>
      <c r="R1070" s="245"/>
      <c r="S1070" s="245"/>
      <c r="T1070" s="245"/>
      <c r="U1070" s="23"/>
      <c r="V1070" s="23"/>
      <c r="W1070" s="238"/>
    </row>
    <row r="1071" spans="1:25" ht="12.75" customHeight="1" x14ac:dyDescent="0.2">
      <c r="C1071" s="224"/>
      <c r="D1071" s="25" t="s">
        <v>32</v>
      </c>
      <c r="E1071" s="917" t="str">
        <f>Translations!$B$249</f>
        <v>Informācija par izmantoto metodiku</v>
      </c>
      <c r="F1071" s="917"/>
      <c r="G1071" s="917"/>
      <c r="H1071" s="917"/>
      <c r="I1071" s="917"/>
      <c r="J1071" s="917"/>
      <c r="K1071" s="917"/>
      <c r="L1071" s="917"/>
      <c r="M1071" s="917"/>
      <c r="N1071" s="1023"/>
      <c r="O1071" s="19"/>
      <c r="P1071" s="245"/>
      <c r="Q1071" s="245"/>
      <c r="R1071" s="245"/>
      <c r="S1071" s="245"/>
      <c r="T1071" s="245"/>
      <c r="U1071" s="23"/>
      <c r="V1071" s="23"/>
      <c r="W1071" s="238"/>
    </row>
    <row r="1072" spans="1:25" ht="12.75" customHeight="1" x14ac:dyDescent="0.2">
      <c r="C1072" s="224"/>
      <c r="D1072" s="25"/>
      <c r="E1072" s="840" t="str">
        <f>Translations!$B$304</f>
        <v>Ja šī informācija jau pietiekami detalizēti sniegta C lapas II sadaļā, vienkārši sniedziet atsauci uz šo sadaļu un pārejiet pie nākamajiem punktiem.</v>
      </c>
      <c r="F1072" s="840"/>
      <c r="G1072" s="840"/>
      <c r="H1072" s="840"/>
      <c r="I1072" s="840"/>
      <c r="J1072" s="840"/>
      <c r="K1072" s="840"/>
      <c r="L1072" s="840"/>
      <c r="M1072" s="840"/>
      <c r="N1072" s="1044"/>
      <c r="O1072" s="19"/>
      <c r="P1072" s="245"/>
      <c r="Q1072" s="245"/>
      <c r="R1072" s="245"/>
      <c r="S1072" s="245"/>
      <c r="T1072" s="245"/>
      <c r="U1072" s="245"/>
      <c r="V1072" s="245"/>
      <c r="W1072" s="262"/>
    </row>
    <row r="1073" spans="2:23" ht="50.1" customHeight="1" x14ac:dyDescent="0.2">
      <c r="C1073" s="224"/>
      <c r="D1073" s="25"/>
      <c r="E1073" s="1027"/>
      <c r="F1073" s="1028"/>
      <c r="G1073" s="1028"/>
      <c r="H1073" s="1028"/>
      <c r="I1073" s="1028"/>
      <c r="J1073" s="1028"/>
      <c r="K1073" s="1028"/>
      <c r="L1073" s="1028"/>
      <c r="M1073" s="1028"/>
      <c r="N1073" s="1029"/>
      <c r="O1073" s="19"/>
      <c r="P1073" s="245"/>
      <c r="Q1073" s="245"/>
      <c r="R1073" s="245"/>
      <c r="S1073" s="245"/>
      <c r="T1073" s="245"/>
      <c r="U1073" s="245"/>
      <c r="V1073" s="245"/>
      <c r="W1073" s="262"/>
    </row>
    <row r="1074" spans="2:23" ht="5.0999999999999996" customHeight="1" x14ac:dyDescent="0.2">
      <c r="B1074" s="244"/>
      <c r="C1074" s="224"/>
      <c r="D1074" s="25"/>
      <c r="N1074" s="225"/>
      <c r="O1074" s="19"/>
      <c r="P1074" s="245"/>
      <c r="Q1074" s="245"/>
      <c r="R1074" s="245"/>
      <c r="S1074" s="245"/>
      <c r="T1074" s="245"/>
      <c r="U1074" s="245"/>
      <c r="V1074" s="245"/>
      <c r="W1074" s="262"/>
    </row>
    <row r="1075" spans="2:23" ht="12.75" customHeight="1" x14ac:dyDescent="0.2">
      <c r="B1075" s="244"/>
      <c r="C1075" s="224"/>
      <c r="D1075" s="25" t="s">
        <v>33</v>
      </c>
      <c r="E1075" s="1030" t="str">
        <f>Translations!$B$210</f>
        <v>Atsauce uz ārējām datnēm (attiecīgā gadījumā)</v>
      </c>
      <c r="F1075" s="1030"/>
      <c r="G1075" s="1030"/>
      <c r="H1075" s="1030"/>
      <c r="I1075" s="1030"/>
      <c r="J1075" s="1031"/>
      <c r="K1075" s="900"/>
      <c r="L1075" s="900"/>
      <c r="M1075" s="900"/>
      <c r="N1075" s="900"/>
      <c r="O1075" s="19"/>
      <c r="P1075" s="245"/>
      <c r="Q1075" s="245"/>
      <c r="R1075" s="245"/>
      <c r="S1075" s="245"/>
      <c r="T1075" s="245"/>
      <c r="U1075" s="245"/>
      <c r="V1075" s="245"/>
      <c r="W1075" s="262"/>
    </row>
    <row r="1076" spans="2:23" ht="5.0999999999999996" customHeight="1" x14ac:dyDescent="0.2">
      <c r="B1076" s="244"/>
      <c r="C1076" s="224"/>
      <c r="D1076" s="25"/>
      <c r="N1076" s="225"/>
      <c r="O1076" s="19"/>
      <c r="P1076" s="245"/>
      <c r="Q1076" s="245"/>
      <c r="R1076" s="245"/>
      <c r="S1076" s="245"/>
      <c r="T1076" s="245"/>
      <c r="U1076" s="245"/>
      <c r="V1076" s="245"/>
      <c r="W1076" s="262"/>
    </row>
    <row r="1077" spans="2:23" ht="12.75" customHeight="1" x14ac:dyDescent="0.2">
      <c r="B1077" s="244"/>
      <c r="C1077" s="224"/>
      <c r="D1077" s="25" t="s">
        <v>34</v>
      </c>
      <c r="E1077" s="1030" t="str">
        <f>Translations!$B$305</f>
        <v>Atsauce uz atsevišķu detalizētu plūsmas diagrammu (attiecīgā gadījumā)</v>
      </c>
      <c r="F1077" s="1030"/>
      <c r="G1077" s="1030"/>
      <c r="H1077" s="1030"/>
      <c r="I1077" s="1030"/>
      <c r="J1077" s="1031"/>
      <c r="K1077" s="900"/>
      <c r="L1077" s="900"/>
      <c r="M1077" s="900"/>
      <c r="N1077" s="900"/>
      <c r="O1077" s="19"/>
      <c r="P1077" s="245"/>
      <c r="Q1077" s="245"/>
      <c r="R1077" s="245"/>
      <c r="S1077" s="245"/>
      <c r="T1077" s="245"/>
      <c r="U1077" s="245"/>
      <c r="V1077" s="245"/>
      <c r="W1077" s="262"/>
    </row>
    <row r="1078" spans="2:23" ht="5.0999999999999996" customHeight="1" x14ac:dyDescent="0.2">
      <c r="B1078" s="244"/>
      <c r="C1078" s="224"/>
      <c r="D1078" s="25"/>
      <c r="N1078" s="225"/>
      <c r="O1078" s="19"/>
      <c r="P1078" s="245"/>
      <c r="Q1078" s="245"/>
      <c r="R1078" s="245"/>
      <c r="S1078" s="245"/>
      <c r="T1078" s="245"/>
      <c r="U1078" s="245"/>
      <c r="V1078" s="245"/>
      <c r="W1078" s="262"/>
    </row>
    <row r="1079" spans="2:23" ht="5.0999999999999996" customHeight="1" x14ac:dyDescent="0.2">
      <c r="B1079" s="244"/>
      <c r="C1079" s="232"/>
      <c r="D1079" s="235"/>
      <c r="E1079" s="233"/>
      <c r="F1079" s="233"/>
      <c r="G1079" s="233"/>
      <c r="H1079" s="233"/>
      <c r="I1079" s="233"/>
      <c r="J1079" s="233"/>
      <c r="K1079" s="233"/>
      <c r="L1079" s="233"/>
      <c r="M1079" s="233"/>
      <c r="N1079" s="234"/>
      <c r="O1079" s="19"/>
      <c r="P1079" s="245"/>
      <c r="Q1079" s="245"/>
      <c r="R1079" s="245"/>
      <c r="S1079" s="245"/>
      <c r="T1079" s="245"/>
      <c r="U1079" s="245"/>
      <c r="V1079" s="245"/>
      <c r="W1079" s="262"/>
    </row>
    <row r="1080" spans="2:23" ht="12.75" customHeight="1" x14ac:dyDescent="0.2">
      <c r="B1080" s="244"/>
      <c r="C1080" s="224"/>
      <c r="D1080" s="16" t="s">
        <v>27</v>
      </c>
      <c r="E1080" s="1070" t="str">
        <f>Translations!$B$388</f>
        <v>Ikgadējo darbības līmeņu noteikšanas metode</v>
      </c>
      <c r="F1080" s="1070"/>
      <c r="G1080" s="1070"/>
      <c r="H1080" s="1070"/>
      <c r="I1080" s="1070"/>
      <c r="J1080" s="1070"/>
      <c r="K1080" s="1070"/>
      <c r="L1080" s="1070"/>
      <c r="M1080" s="1070"/>
      <c r="N1080" s="1071"/>
      <c r="O1080" s="19"/>
      <c r="P1080" s="245"/>
      <c r="Q1080" s="245"/>
      <c r="R1080" s="245"/>
      <c r="S1080" s="254"/>
      <c r="T1080" s="254"/>
      <c r="U1080" s="245"/>
      <c r="V1080" s="245"/>
      <c r="W1080" s="262"/>
    </row>
    <row r="1081" spans="2:23" ht="12.75" customHeight="1" x14ac:dyDescent="0.2">
      <c r="B1081" s="244"/>
      <c r="C1081" s="344"/>
      <c r="D1081" s="345"/>
      <c r="E1081" s="1049" t="str">
        <f>Translations!$B$389</f>
        <v>Tieši VĪP datu vākšanas vajadzībām šai sadaļai vajadzētu aptvert visus datus, kas iekļauti bāzlīnijas datu vākšanas veidnes G lapas a) punktā.</v>
      </c>
      <c r="F1081" s="1049"/>
      <c r="G1081" s="1049"/>
      <c r="H1081" s="1049"/>
      <c r="I1081" s="1049"/>
      <c r="J1081" s="1049"/>
      <c r="K1081" s="1049"/>
      <c r="L1081" s="1049"/>
      <c r="M1081" s="1049"/>
      <c r="N1081" s="1072"/>
      <c r="O1081" s="19"/>
      <c r="P1081" s="245"/>
      <c r="Q1081" s="245"/>
      <c r="R1081" s="245"/>
      <c r="S1081" s="245"/>
      <c r="T1081" s="18"/>
      <c r="U1081" s="245"/>
      <c r="V1081" s="245"/>
      <c r="W1081" s="262"/>
    </row>
    <row r="1082" spans="2:23" ht="5.0999999999999996" customHeight="1" x14ac:dyDescent="0.2">
      <c r="B1082" s="244"/>
      <c r="C1082" s="224"/>
      <c r="D1082" s="25"/>
      <c r="E1082" s="25"/>
      <c r="F1082" s="25"/>
      <c r="G1082" s="25"/>
      <c r="H1082" s="25"/>
      <c r="I1082" s="25"/>
      <c r="J1082" s="25"/>
      <c r="K1082" s="25"/>
      <c r="L1082" s="25"/>
      <c r="M1082" s="25"/>
      <c r="N1082" s="530"/>
      <c r="O1082" s="19"/>
      <c r="P1082" s="22"/>
      <c r="Q1082" s="245"/>
      <c r="R1082" s="245"/>
      <c r="S1082" s="245"/>
      <c r="T1082" s="245"/>
      <c r="U1082" s="245"/>
      <c r="V1082" s="245"/>
      <c r="W1082" s="262"/>
    </row>
    <row r="1083" spans="2:23" ht="12.75" customHeight="1" x14ac:dyDescent="0.2">
      <c r="B1083" s="244"/>
      <c r="C1083" s="224"/>
      <c r="D1083" s="25" t="s">
        <v>32</v>
      </c>
      <c r="E1083" s="917" t="str">
        <f>Translations!$B$249</f>
        <v>Informācija par izmantoto metodiku</v>
      </c>
      <c r="F1083" s="917"/>
      <c r="G1083" s="917"/>
      <c r="H1083" s="917"/>
      <c r="I1083" s="917"/>
      <c r="J1083" s="917"/>
      <c r="K1083" s="917"/>
      <c r="L1083" s="917"/>
      <c r="M1083" s="917"/>
      <c r="N1083" s="1023"/>
      <c r="O1083" s="19"/>
      <c r="P1083" s="245"/>
      <c r="Q1083" s="245"/>
      <c r="R1083" s="245"/>
      <c r="S1083" s="245"/>
      <c r="T1083" s="245"/>
      <c r="U1083" s="245"/>
      <c r="V1083" s="245"/>
      <c r="W1083" s="262"/>
    </row>
    <row r="1084" spans="2:23" ht="5.0999999999999996" customHeight="1" x14ac:dyDescent="0.2">
      <c r="B1084" s="244"/>
      <c r="C1084" s="344"/>
      <c r="D1084" s="20"/>
      <c r="E1084" s="37"/>
      <c r="F1084" s="531"/>
      <c r="G1084" s="533"/>
      <c r="H1084" s="533"/>
      <c r="I1084" s="533"/>
      <c r="J1084" s="533"/>
      <c r="K1084" s="533"/>
      <c r="L1084" s="533"/>
      <c r="M1084" s="533"/>
      <c r="N1084" s="546"/>
      <c r="O1084" s="19"/>
      <c r="P1084" s="245"/>
      <c r="Q1084" s="245"/>
      <c r="R1084" s="245"/>
      <c r="S1084" s="245"/>
      <c r="T1084" s="245"/>
      <c r="U1084" s="245"/>
      <c r="V1084" s="245"/>
      <c r="W1084" s="262"/>
    </row>
    <row r="1085" spans="2:23" ht="12.75" customHeight="1" x14ac:dyDescent="0.2">
      <c r="B1085" s="244"/>
      <c r="C1085" s="344"/>
      <c r="D1085" s="345"/>
      <c r="E1085" s="349"/>
      <c r="F1085" s="987" t="str">
        <f>IF(M1064=EUConst_Relevant,HYPERLINK("#" &amp; Q1085,EUConst_MsgDescription),"")</f>
        <v/>
      </c>
      <c r="G1085" s="961"/>
      <c r="H1085" s="961"/>
      <c r="I1085" s="961"/>
      <c r="J1085" s="961"/>
      <c r="K1085" s="961"/>
      <c r="L1085" s="961"/>
      <c r="M1085" s="961"/>
      <c r="N1085" s="962"/>
      <c r="O1085" s="19"/>
      <c r="P1085" s="22" t="s">
        <v>172</v>
      </c>
      <c r="Q1085" s="371" t="str">
        <f>"#"&amp;ADDRESS(ROW($C$11),COLUMN($C$11))</f>
        <v>#$C$11</v>
      </c>
      <c r="R1085" s="245"/>
      <c r="S1085" s="245"/>
      <c r="T1085" s="245"/>
      <c r="U1085" s="245"/>
      <c r="V1085" s="245"/>
      <c r="W1085" s="262"/>
    </row>
    <row r="1086" spans="2:23" ht="5.0999999999999996" customHeight="1" x14ac:dyDescent="0.2">
      <c r="B1086" s="244"/>
      <c r="C1086" s="344"/>
      <c r="D1086" s="345"/>
      <c r="E1086" s="350"/>
      <c r="F1086" s="1073"/>
      <c r="G1086" s="1073"/>
      <c r="H1086" s="1073"/>
      <c r="I1086" s="1073"/>
      <c r="J1086" s="1073"/>
      <c r="K1086" s="1073"/>
      <c r="L1086" s="1073"/>
      <c r="M1086" s="1073"/>
      <c r="N1086" s="1074"/>
      <c r="O1086" s="19"/>
      <c r="P1086" s="245"/>
      <c r="Q1086" s="245"/>
      <c r="R1086" s="245"/>
      <c r="S1086" s="245"/>
      <c r="T1086" s="245"/>
      <c r="U1086" s="245"/>
      <c r="V1086" s="245"/>
      <c r="W1086" s="262"/>
    </row>
    <row r="1087" spans="2:23" ht="50.1" customHeight="1" x14ac:dyDescent="0.2">
      <c r="B1087" s="244"/>
      <c r="C1087" s="344"/>
      <c r="D1087" s="20"/>
      <c r="E1087" s="20"/>
      <c r="F1087" s="926"/>
      <c r="G1087" s="927"/>
      <c r="H1087" s="927"/>
      <c r="I1087" s="927"/>
      <c r="J1087" s="927"/>
      <c r="K1087" s="927"/>
      <c r="L1087" s="927"/>
      <c r="M1087" s="927"/>
      <c r="N1087" s="941"/>
      <c r="O1087" s="19"/>
      <c r="P1087" s="245"/>
      <c r="Q1087" s="245"/>
      <c r="R1087" s="245"/>
      <c r="S1087" s="245"/>
      <c r="T1087" s="245"/>
      <c r="U1087" s="245"/>
      <c r="V1087" s="245"/>
      <c r="W1087" s="262"/>
    </row>
    <row r="1088" spans="2:23" ht="5.0999999999999996" customHeight="1" x14ac:dyDescent="0.2">
      <c r="B1088" s="244"/>
      <c r="C1088" s="344"/>
      <c r="D1088" s="20"/>
      <c r="E1088" s="20"/>
      <c r="F1088" s="20"/>
      <c r="G1088" s="20"/>
      <c r="H1088" s="20"/>
      <c r="I1088" s="20"/>
      <c r="J1088" s="20"/>
      <c r="K1088" s="20"/>
      <c r="L1088" s="20"/>
      <c r="M1088" s="20"/>
      <c r="N1088" s="380"/>
      <c r="O1088" s="19"/>
      <c r="P1088" s="245"/>
      <c r="Q1088" s="245"/>
      <c r="R1088" s="245"/>
      <c r="S1088" s="245"/>
      <c r="T1088" s="245"/>
      <c r="U1088" s="245"/>
      <c r="V1088" s="245"/>
      <c r="W1088" s="262"/>
    </row>
    <row r="1089" spans="1:25" ht="12.75" customHeight="1" x14ac:dyDescent="0.2">
      <c r="B1089" s="244"/>
      <c r="C1089" s="344"/>
      <c r="D1089" s="20"/>
      <c r="E1089" s="20"/>
      <c r="F1089" s="1066" t="str">
        <f>Translations!$B$210</f>
        <v>Atsauce uz ārējām datnēm (attiecīgā gadījumā)</v>
      </c>
      <c r="G1089" s="1066"/>
      <c r="H1089" s="1066"/>
      <c r="I1089" s="1066"/>
      <c r="J1089" s="1066"/>
      <c r="K1089" s="900"/>
      <c r="L1089" s="900"/>
      <c r="M1089" s="900"/>
      <c r="N1089" s="900"/>
      <c r="O1089" s="19"/>
      <c r="P1089" s="245"/>
      <c r="Q1089" s="245"/>
      <c r="R1089" s="245"/>
      <c r="S1089" s="245"/>
      <c r="T1089" s="245"/>
      <c r="U1089" s="245"/>
      <c r="V1089" s="245"/>
      <c r="W1089" s="262"/>
    </row>
    <row r="1090" spans="1:25" ht="5.0999999999999996" customHeight="1" x14ac:dyDescent="0.2">
      <c r="C1090" s="344"/>
      <c r="D1090" s="20"/>
      <c r="E1090" s="20"/>
      <c r="F1090" s="20"/>
      <c r="G1090" s="20"/>
      <c r="H1090" s="20"/>
      <c r="I1090" s="20"/>
      <c r="J1090" s="20"/>
      <c r="K1090" s="20"/>
      <c r="L1090" s="20"/>
      <c r="M1090" s="20"/>
      <c r="N1090" s="380"/>
      <c r="O1090" s="19"/>
      <c r="P1090" s="245"/>
      <c r="Q1090" s="245"/>
      <c r="R1090" s="245"/>
      <c r="S1090" s="245"/>
      <c r="T1090" s="245"/>
      <c r="U1090" s="245"/>
      <c r="V1090" s="245"/>
      <c r="W1090" s="262"/>
    </row>
    <row r="1091" spans="1:25" ht="12.75" customHeight="1" x14ac:dyDescent="0.2">
      <c r="C1091" s="224"/>
      <c r="D1091" s="25" t="s">
        <v>33</v>
      </c>
      <c r="E1091" s="1040" t="str">
        <f>Translations!$B$316</f>
        <v>Apraksts, ar kādu metodi tiek sekots līdzi saražotajiem produktiem</v>
      </c>
      <c r="F1091" s="1040"/>
      <c r="G1091" s="1040"/>
      <c r="H1091" s="1040"/>
      <c r="I1091" s="1040"/>
      <c r="J1091" s="1040"/>
      <c r="K1091" s="1040"/>
      <c r="L1091" s="1040"/>
      <c r="M1091" s="1040"/>
      <c r="N1091" s="1041"/>
      <c r="O1091" s="19"/>
      <c r="P1091" s="245"/>
      <c r="Q1091" s="245"/>
      <c r="R1091" s="245"/>
      <c r="S1091" s="245"/>
      <c r="T1091" s="245"/>
      <c r="U1091" s="245"/>
      <c r="V1091" s="245"/>
      <c r="W1091" s="262"/>
    </row>
    <row r="1092" spans="1:25" ht="5.0999999999999996" customHeight="1" x14ac:dyDescent="0.2">
      <c r="C1092" s="224"/>
      <c r="E1092" s="37"/>
      <c r="F1092" s="531"/>
      <c r="G1092" s="533"/>
      <c r="H1092" s="533"/>
      <c r="I1092" s="533"/>
      <c r="J1092" s="533"/>
      <c r="K1092" s="533"/>
      <c r="L1092" s="533"/>
      <c r="M1092" s="533"/>
      <c r="N1092" s="546"/>
      <c r="O1092" s="19"/>
      <c r="P1092" s="245"/>
      <c r="Q1092" s="245"/>
      <c r="R1092" s="245"/>
      <c r="S1092" s="245"/>
      <c r="T1092" s="245"/>
      <c r="U1092" s="245"/>
      <c r="V1092" s="245"/>
      <c r="W1092" s="262"/>
    </row>
    <row r="1093" spans="1:25" ht="12.75" customHeight="1" x14ac:dyDescent="0.2">
      <c r="C1093" s="224"/>
      <c r="D1093" s="25"/>
      <c r="E1093" s="118"/>
      <c r="F1093" s="987" t="str">
        <f>IF(M1064=EUConst_Relevant,HYPERLINK("#" &amp; Q1093,EUConst_MsgDescription),"")</f>
        <v/>
      </c>
      <c r="G1093" s="961"/>
      <c r="H1093" s="961"/>
      <c r="I1093" s="961"/>
      <c r="J1093" s="961"/>
      <c r="K1093" s="961"/>
      <c r="L1093" s="961"/>
      <c r="M1093" s="961"/>
      <c r="N1093" s="962"/>
      <c r="O1093" s="19"/>
      <c r="P1093" s="22" t="s">
        <v>172</v>
      </c>
      <c r="Q1093" s="371" t="str">
        <f>"#"&amp;ADDRESS(ROW($C$11),COLUMN($C$11))</f>
        <v>#$C$11</v>
      </c>
      <c r="R1093" s="245"/>
      <c r="S1093" s="245"/>
      <c r="T1093" s="245"/>
      <c r="U1093" s="245"/>
      <c r="V1093" s="245"/>
      <c r="W1093" s="262"/>
    </row>
    <row r="1094" spans="1:25" ht="5.0999999999999996" customHeight="1" x14ac:dyDescent="0.2">
      <c r="C1094" s="224"/>
      <c r="D1094" s="25"/>
      <c r="E1094" s="24"/>
      <c r="F1094" s="996"/>
      <c r="G1094" s="996"/>
      <c r="H1094" s="996"/>
      <c r="I1094" s="996"/>
      <c r="J1094" s="996"/>
      <c r="K1094" s="996"/>
      <c r="L1094" s="996"/>
      <c r="M1094" s="996"/>
      <c r="N1094" s="997"/>
      <c r="O1094" s="19"/>
      <c r="P1094" s="245"/>
      <c r="Q1094" s="245"/>
      <c r="R1094" s="245"/>
      <c r="S1094" s="245"/>
      <c r="T1094" s="245"/>
      <c r="U1094" s="245"/>
      <c r="V1094" s="245"/>
      <c r="W1094" s="262"/>
    </row>
    <row r="1095" spans="1:25" ht="50.1" customHeight="1" x14ac:dyDescent="0.2">
      <c r="C1095" s="224"/>
      <c r="D1095" s="25"/>
      <c r="E1095" s="265"/>
      <c r="F1095" s="926"/>
      <c r="G1095" s="927"/>
      <c r="H1095" s="927"/>
      <c r="I1095" s="927"/>
      <c r="J1095" s="927"/>
      <c r="K1095" s="927"/>
      <c r="L1095" s="927"/>
      <c r="M1095" s="927"/>
      <c r="N1095" s="941"/>
      <c r="O1095" s="19"/>
      <c r="P1095" s="245"/>
      <c r="Q1095" s="245"/>
      <c r="R1095" s="245"/>
      <c r="S1095" s="245"/>
      <c r="T1095" s="245"/>
      <c r="U1095" s="245"/>
      <c r="V1095" s="245"/>
      <c r="W1095" s="262"/>
    </row>
    <row r="1096" spans="1:25" s="20" customFormat="1" ht="12.75" x14ac:dyDescent="0.2">
      <c r="A1096" s="18"/>
      <c r="B1096" s="36"/>
      <c r="C1096" s="378"/>
      <c r="D1096" s="379"/>
      <c r="E1096" s="379"/>
      <c r="F1096" s="379"/>
      <c r="G1096" s="379"/>
      <c r="H1096" s="379"/>
      <c r="I1096" s="379"/>
      <c r="J1096" s="379"/>
      <c r="K1096" s="379"/>
      <c r="L1096" s="379"/>
      <c r="M1096" s="379"/>
      <c r="N1096" s="381"/>
      <c r="O1096" s="19"/>
      <c r="P1096" s="245"/>
      <c r="Q1096" s="245"/>
      <c r="R1096" s="245"/>
      <c r="S1096" s="23"/>
      <c r="T1096" s="22"/>
      <c r="U1096" s="22"/>
      <c r="V1096" s="22"/>
      <c r="W1096" s="238"/>
    </row>
    <row r="1097" spans="1:25" s="20" customFormat="1" x14ac:dyDescent="0.2">
      <c r="A1097" s="18"/>
      <c r="B1097" s="36"/>
      <c r="C1097" s="36"/>
      <c r="D1097" s="36"/>
      <c r="E1097" s="36"/>
      <c r="F1097" s="36"/>
      <c r="G1097" s="36"/>
      <c r="H1097" s="36"/>
      <c r="I1097" s="36"/>
      <c r="J1097" s="36"/>
      <c r="K1097" s="36"/>
      <c r="L1097" s="36"/>
      <c r="M1097" s="36"/>
      <c r="N1097" s="36"/>
      <c r="O1097" s="19"/>
      <c r="P1097" s="22"/>
      <c r="Q1097" s="22"/>
      <c r="R1097" s="23"/>
      <c r="S1097" s="23"/>
      <c r="T1097" s="22"/>
      <c r="U1097" s="22"/>
      <c r="V1097" s="22"/>
      <c r="W1097" s="238"/>
      <c r="X1097" s="244"/>
      <c r="Y1097" s="244"/>
    </row>
    <row r="1098" spans="1:25" s="20" customFormat="1" x14ac:dyDescent="0.2">
      <c r="A1098" s="18"/>
      <c r="B1098" s="36"/>
      <c r="C1098" s="36"/>
      <c r="D1098" s="1098" t="str">
        <f>Translations!$B$75</f>
        <v xml:space="preserve">&lt;&lt;&lt; Lai pārietu uz nākamo lapu, klikšķiniet šeit &gt;&gt;&gt; </v>
      </c>
      <c r="E1098" s="1098"/>
      <c r="F1098" s="1098"/>
      <c r="G1098" s="1098"/>
      <c r="H1098" s="1098"/>
      <c r="I1098" s="1098"/>
      <c r="J1098" s="1098"/>
      <c r="K1098" s="1098"/>
      <c r="L1098" s="1098"/>
      <c r="M1098" s="1098"/>
      <c r="N1098" s="1098"/>
      <c r="O1098" s="19"/>
      <c r="P1098" s="22"/>
      <c r="Q1098" s="22"/>
      <c r="R1098" s="23"/>
      <c r="S1098" s="23"/>
      <c r="T1098" s="22"/>
      <c r="U1098" s="22"/>
      <c r="V1098" s="22"/>
      <c r="W1098" s="238"/>
      <c r="X1098" s="244"/>
      <c r="Y1098" s="244"/>
    </row>
    <row r="1099" spans="1:25" ht="12.75" customHeight="1" x14ac:dyDescent="0.2">
      <c r="O1099" s="19"/>
    </row>
    <row r="1100" spans="1:25" s="20" customFormat="1" hidden="1" x14ac:dyDescent="0.2">
      <c r="A1100" s="18" t="s">
        <v>160</v>
      </c>
      <c r="B1100" s="22" t="s">
        <v>170</v>
      </c>
      <c r="C1100" s="22" t="s">
        <v>170</v>
      </c>
      <c r="D1100" s="22" t="s">
        <v>170</v>
      </c>
      <c r="E1100" s="22" t="s">
        <v>170</v>
      </c>
      <c r="F1100" s="22" t="s">
        <v>170</v>
      </c>
      <c r="G1100" s="22"/>
      <c r="H1100" s="22" t="s">
        <v>170</v>
      </c>
      <c r="I1100" s="22" t="s">
        <v>170</v>
      </c>
      <c r="J1100" s="22" t="s">
        <v>170</v>
      </c>
      <c r="K1100" s="22" t="s">
        <v>170</v>
      </c>
      <c r="L1100" s="22" t="s">
        <v>170</v>
      </c>
      <c r="M1100" s="22" t="s">
        <v>170</v>
      </c>
      <c r="N1100" s="22" t="s">
        <v>170</v>
      </c>
      <c r="O1100" s="22" t="s">
        <v>170</v>
      </c>
      <c r="P1100" s="22" t="s">
        <v>170</v>
      </c>
      <c r="Q1100" s="22" t="s">
        <v>170</v>
      </c>
      <c r="R1100" s="22" t="s">
        <v>170</v>
      </c>
      <c r="S1100" s="22" t="s">
        <v>170</v>
      </c>
      <c r="T1100" s="22" t="s">
        <v>170</v>
      </c>
      <c r="U1100" s="22" t="s">
        <v>170</v>
      </c>
      <c r="V1100" s="22" t="s">
        <v>170</v>
      </c>
      <c r="W1100" s="238" t="s">
        <v>170</v>
      </c>
      <c r="X1100" s="244"/>
      <c r="Y1100" s="244"/>
    </row>
    <row r="1101" spans="1:25" s="20" customFormat="1" hidden="1" x14ac:dyDescent="0.2">
      <c r="A1101" s="18" t="s">
        <v>160</v>
      </c>
      <c r="B1101" s="36"/>
      <c r="C1101" s="36"/>
      <c r="D1101" s="36"/>
      <c r="E1101" s="36"/>
      <c r="F1101" s="36"/>
      <c r="G1101" s="36"/>
      <c r="H1101" s="36"/>
      <c r="I1101" s="36"/>
      <c r="J1101" s="36"/>
      <c r="K1101" s="36"/>
      <c r="L1101" s="36"/>
      <c r="M1101" s="36"/>
      <c r="N1101" s="36"/>
      <c r="O1101" s="36"/>
      <c r="P1101" s="22"/>
      <c r="Q1101" s="22"/>
      <c r="R1101" s="23"/>
      <c r="S1101" s="23"/>
      <c r="T1101" s="22"/>
      <c r="U1101" s="22"/>
      <c r="V1101" s="22"/>
      <c r="W1101" s="238"/>
      <c r="X1101" s="244"/>
      <c r="Y1101" s="244"/>
    </row>
    <row r="1102" spans="1:25" ht="12.75" hidden="1" customHeight="1" x14ac:dyDescent="0.2">
      <c r="A1102" s="18" t="s">
        <v>160</v>
      </c>
      <c r="C1102" s="312">
        <v>8</v>
      </c>
      <c r="D1102" s="17" t="s">
        <v>320</v>
      </c>
    </row>
    <row r="1103" spans="1:25" ht="12.75" hidden="1" customHeight="1" x14ac:dyDescent="0.2">
      <c r="A1103" s="18" t="s">
        <v>160</v>
      </c>
    </row>
    <row r="1104" spans="1:25" ht="12.75" hidden="1" customHeight="1" x14ac:dyDescent="0.2">
      <c r="A1104" s="18" t="s">
        <v>160</v>
      </c>
    </row>
    <row r="1105" spans="1:1" ht="12.75" hidden="1" customHeight="1" x14ac:dyDescent="0.2">
      <c r="A1105" s="18" t="s">
        <v>160</v>
      </c>
    </row>
  </sheetData>
  <sheetProtection sheet="1" objects="1" scenarios="1" formatCells="0" formatColumns="0" formatRows="0"/>
  <mergeCells count="1308">
    <mergeCell ref="E1002:N1002"/>
    <mergeCell ref="E1003:N1003"/>
    <mergeCell ref="E1032:M1032"/>
    <mergeCell ref="E1034:N1034"/>
    <mergeCell ref="E1005:J1005"/>
    <mergeCell ref="K1005:N1005"/>
    <mergeCell ref="E1007:J1007"/>
    <mergeCell ref="K1007:N1007"/>
    <mergeCell ref="E1010:N1010"/>
    <mergeCell ref="E1013:N1013"/>
    <mergeCell ref="I1030:N1030"/>
    <mergeCell ref="E1021:N1021"/>
    <mergeCell ref="F1023:N1023"/>
    <mergeCell ref="F1024:N1024"/>
    <mergeCell ref="F1025:N1025"/>
    <mergeCell ref="F1017:N1017"/>
    <mergeCell ref="F1019:J1019"/>
    <mergeCell ref="K1019:N1019"/>
    <mergeCell ref="D1029:H1029"/>
    <mergeCell ref="I1029:L1029"/>
    <mergeCell ref="M1029:N1029"/>
    <mergeCell ref="F1015:N1015"/>
    <mergeCell ref="F1016:N1016"/>
    <mergeCell ref="K943:L943"/>
    <mergeCell ref="M943:N943"/>
    <mergeCell ref="F944:G944"/>
    <mergeCell ref="I944:J944"/>
    <mergeCell ref="K944:L944"/>
    <mergeCell ref="F971:N971"/>
    <mergeCell ref="F973:N973"/>
    <mergeCell ref="E764:M764"/>
    <mergeCell ref="E880:M880"/>
    <mergeCell ref="F958:N958"/>
    <mergeCell ref="D994:H994"/>
    <mergeCell ref="I994:L994"/>
    <mergeCell ref="M994:N994"/>
    <mergeCell ref="I995:N995"/>
    <mergeCell ref="E997:M997"/>
    <mergeCell ref="E999:N999"/>
    <mergeCell ref="E1001:N1001"/>
    <mergeCell ref="K784:L784"/>
    <mergeCell ref="M784:N784"/>
    <mergeCell ref="F824:H824"/>
    <mergeCell ref="I824:J824"/>
    <mergeCell ref="K824:L824"/>
    <mergeCell ref="M824:N824"/>
    <mergeCell ref="F825:G825"/>
    <mergeCell ref="H825:H827"/>
    <mergeCell ref="I825:J825"/>
    <mergeCell ref="K825:L825"/>
    <mergeCell ref="M825:N825"/>
    <mergeCell ref="F828:G828"/>
    <mergeCell ref="I828:J828"/>
    <mergeCell ref="K828:L828"/>
    <mergeCell ref="M828:N828"/>
    <mergeCell ref="F913:N913"/>
    <mergeCell ref="F914:N914"/>
    <mergeCell ref="E916:N916"/>
    <mergeCell ref="F918:N918"/>
    <mergeCell ref="F919:N919"/>
    <mergeCell ref="E925:N925"/>
    <mergeCell ref="E926:N926"/>
    <mergeCell ref="F920:N920"/>
    <mergeCell ref="D923:N923"/>
    <mergeCell ref="F928:N928"/>
    <mergeCell ref="F929:N929"/>
    <mergeCell ref="F930:N930"/>
    <mergeCell ref="F932:J932"/>
    <mergeCell ref="K932:N932"/>
    <mergeCell ref="F940:H940"/>
    <mergeCell ref="I940:J940"/>
    <mergeCell ref="K940:L940"/>
    <mergeCell ref="M940:N940"/>
    <mergeCell ref="F900:H900"/>
    <mergeCell ref="I900:J900"/>
    <mergeCell ref="K900:L900"/>
    <mergeCell ref="M900:N900"/>
    <mergeCell ref="F901:H901"/>
    <mergeCell ref="I901:J901"/>
    <mergeCell ref="K901:L901"/>
    <mergeCell ref="M901:N901"/>
    <mergeCell ref="F903:N903"/>
    <mergeCell ref="F907:N907"/>
    <mergeCell ref="F905:N905"/>
    <mergeCell ref="F906:N906"/>
    <mergeCell ref="F909:J909"/>
    <mergeCell ref="K909:N909"/>
    <mergeCell ref="E911:H911"/>
    <mergeCell ref="K911:N911"/>
    <mergeCell ref="D877:H877"/>
    <mergeCell ref="I877:L877"/>
    <mergeCell ref="I878:N878"/>
    <mergeCell ref="E882:N882"/>
    <mergeCell ref="E884:N884"/>
    <mergeCell ref="E897:N897"/>
    <mergeCell ref="I898:J898"/>
    <mergeCell ref="K898:L898"/>
    <mergeCell ref="M898:N898"/>
    <mergeCell ref="F899:H899"/>
    <mergeCell ref="I899:J899"/>
    <mergeCell ref="K899:L899"/>
    <mergeCell ref="M899:N899"/>
    <mergeCell ref="F865:N865"/>
    <mergeCell ref="E867:N867"/>
    <mergeCell ref="F869:N869"/>
    <mergeCell ref="F870:N870"/>
    <mergeCell ref="F871:N871"/>
    <mergeCell ref="F873:J873"/>
    <mergeCell ref="K873:N873"/>
    <mergeCell ref="E891:N891"/>
    <mergeCell ref="E890:J890"/>
    <mergeCell ref="K890:N890"/>
    <mergeCell ref="E894:N894"/>
    <mergeCell ref="E895:N895"/>
    <mergeCell ref="I851:J851"/>
    <mergeCell ref="K851:L851"/>
    <mergeCell ref="M851:N851"/>
    <mergeCell ref="I852:J852"/>
    <mergeCell ref="K852:L852"/>
    <mergeCell ref="M852:N852"/>
    <mergeCell ref="F851:H851"/>
    <mergeCell ref="F852:H852"/>
    <mergeCell ref="F854:N854"/>
    <mergeCell ref="F856:N856"/>
    <mergeCell ref="F857:N857"/>
    <mergeCell ref="F858:N858"/>
    <mergeCell ref="F860:J860"/>
    <mergeCell ref="K860:N860"/>
    <mergeCell ref="E862:H862"/>
    <mergeCell ref="K862:N862"/>
    <mergeCell ref="F864:N864"/>
    <mergeCell ref="E844:N844"/>
    <mergeCell ref="E845:N845"/>
    <mergeCell ref="E846:L846"/>
    <mergeCell ref="M846:N846"/>
    <mergeCell ref="J847:N847"/>
    <mergeCell ref="F841:N841"/>
    <mergeCell ref="F830:N830"/>
    <mergeCell ref="F832:N832"/>
    <mergeCell ref="F833:N833"/>
    <mergeCell ref="F834:N834"/>
    <mergeCell ref="F836:J836"/>
    <mergeCell ref="K836:N836"/>
    <mergeCell ref="E838:H838"/>
    <mergeCell ref="K838:N838"/>
    <mergeCell ref="F840:N840"/>
    <mergeCell ref="E849:N849"/>
    <mergeCell ref="I850:J850"/>
    <mergeCell ref="K850:L850"/>
    <mergeCell ref="M850:N850"/>
    <mergeCell ref="F815:J815"/>
    <mergeCell ref="K815:N815"/>
    <mergeCell ref="E818:N818"/>
    <mergeCell ref="E819:N819"/>
    <mergeCell ref="E820:N820"/>
    <mergeCell ref="F826:G826"/>
    <mergeCell ref="I826:J826"/>
    <mergeCell ref="K826:L826"/>
    <mergeCell ref="M826:N826"/>
    <mergeCell ref="F827:G827"/>
    <mergeCell ref="I827:J827"/>
    <mergeCell ref="K827:L827"/>
    <mergeCell ref="M827:N827"/>
    <mergeCell ref="I821:J821"/>
    <mergeCell ref="K821:L821"/>
    <mergeCell ref="M821:N821"/>
    <mergeCell ref="F822:H822"/>
    <mergeCell ref="I822:J822"/>
    <mergeCell ref="K822:L822"/>
    <mergeCell ref="M822:N822"/>
    <mergeCell ref="F823:H823"/>
    <mergeCell ref="I823:J823"/>
    <mergeCell ref="K823:L823"/>
    <mergeCell ref="M823:N823"/>
    <mergeCell ref="I783:J783"/>
    <mergeCell ref="K783:L783"/>
    <mergeCell ref="M783:N783"/>
    <mergeCell ref="F786:N786"/>
    <mergeCell ref="F788:N788"/>
    <mergeCell ref="F789:N789"/>
    <mergeCell ref="F790:N790"/>
    <mergeCell ref="F784:H784"/>
    <mergeCell ref="I784:J784"/>
    <mergeCell ref="E808:N808"/>
    <mergeCell ref="E809:N809"/>
    <mergeCell ref="F811:N811"/>
    <mergeCell ref="F812:N812"/>
    <mergeCell ref="F813:N813"/>
    <mergeCell ref="F797:N797"/>
    <mergeCell ref="E799:N799"/>
    <mergeCell ref="F801:N801"/>
    <mergeCell ref="F802:N802"/>
    <mergeCell ref="F803:N803"/>
    <mergeCell ref="D806:N806"/>
    <mergeCell ref="F744:J744"/>
    <mergeCell ref="K744:N744"/>
    <mergeCell ref="E746:H746"/>
    <mergeCell ref="K746:N746"/>
    <mergeCell ref="F748:N748"/>
    <mergeCell ref="F749:N749"/>
    <mergeCell ref="E751:N751"/>
    <mergeCell ref="H119:H121"/>
    <mergeCell ref="F119:G119"/>
    <mergeCell ref="F120:G120"/>
    <mergeCell ref="F121:G121"/>
    <mergeCell ref="F718:N718"/>
    <mergeCell ref="F681:N681"/>
    <mergeCell ref="M877:N877"/>
    <mergeCell ref="D761:H761"/>
    <mergeCell ref="I761:L761"/>
    <mergeCell ref="M761:N761"/>
    <mergeCell ref="I632:N632"/>
    <mergeCell ref="E634:M634"/>
    <mergeCell ref="E636:N636"/>
    <mergeCell ref="E638:N638"/>
    <mergeCell ref="E639:N639"/>
    <mergeCell ref="F640:N640"/>
    <mergeCell ref="F641:N641"/>
    <mergeCell ref="F642:N642"/>
    <mergeCell ref="F643:N643"/>
    <mergeCell ref="E644:N644"/>
    <mergeCell ref="E645:N645"/>
    <mergeCell ref="E647:J647"/>
    <mergeCell ref="K647:N647"/>
    <mergeCell ref="E649:J649"/>
    <mergeCell ref="I762:N762"/>
    <mergeCell ref="E698:N698"/>
    <mergeCell ref="F691:N691"/>
    <mergeCell ref="E699:N699"/>
    <mergeCell ref="E700:N700"/>
    <mergeCell ref="E701:N701"/>
    <mergeCell ref="F702:N702"/>
    <mergeCell ref="F717:N717"/>
    <mergeCell ref="I705:J705"/>
    <mergeCell ref="K705:L705"/>
    <mergeCell ref="M705:N705"/>
    <mergeCell ref="F703:N703"/>
    <mergeCell ref="F704:N704"/>
    <mergeCell ref="F706:H706"/>
    <mergeCell ref="I706:J706"/>
    <mergeCell ref="K706:L706"/>
    <mergeCell ref="M706:N706"/>
    <mergeCell ref="F707:H707"/>
    <mergeCell ref="I707:J707"/>
    <mergeCell ref="K707:L707"/>
    <mergeCell ref="M707:N707"/>
    <mergeCell ref="F712:G712"/>
    <mergeCell ref="I712:J712"/>
    <mergeCell ref="K712:L712"/>
    <mergeCell ref="M712:N712"/>
    <mergeCell ref="F708:H708"/>
    <mergeCell ref="I708:J708"/>
    <mergeCell ref="K708:L708"/>
    <mergeCell ref="M708:N708"/>
    <mergeCell ref="F709:G709"/>
    <mergeCell ref="H709:H711"/>
    <mergeCell ref="I709:J709"/>
    <mergeCell ref="K709:L709"/>
    <mergeCell ref="F180:G180"/>
    <mergeCell ref="F181:G181"/>
    <mergeCell ref="F182:G182"/>
    <mergeCell ref="F183:G183"/>
    <mergeCell ref="F205:N205"/>
    <mergeCell ref="F207:J207"/>
    <mergeCell ref="K207:N207"/>
    <mergeCell ref="E199:N199"/>
    <mergeCell ref="F663:H663"/>
    <mergeCell ref="I663:J663"/>
    <mergeCell ref="K663:L663"/>
    <mergeCell ref="M663:N663"/>
    <mergeCell ref="F664:H664"/>
    <mergeCell ref="I664:J664"/>
    <mergeCell ref="K664:L664"/>
    <mergeCell ref="M664:N664"/>
    <mergeCell ref="F666:N666"/>
    <mergeCell ref="F204:N204"/>
    <mergeCell ref="E225:N225"/>
    <mergeCell ref="E227:N227"/>
    <mergeCell ref="I228:J228"/>
    <mergeCell ref="K228:L228"/>
    <mergeCell ref="M228:N228"/>
    <mergeCell ref="E217:N217"/>
    <mergeCell ref="E218:N218"/>
    <mergeCell ref="E220:J220"/>
    <mergeCell ref="K220:N220"/>
    <mergeCell ref="E222:J222"/>
    <mergeCell ref="K222:N222"/>
    <mergeCell ref="D211:H211"/>
    <mergeCell ref="I211:L211"/>
    <mergeCell ref="M211:N211"/>
    <mergeCell ref="E139:N139"/>
    <mergeCell ref="E140:N140"/>
    <mergeCell ref="F134:N134"/>
    <mergeCell ref="F135:N135"/>
    <mergeCell ref="F126:N126"/>
    <mergeCell ref="F127:N127"/>
    <mergeCell ref="F128:N128"/>
    <mergeCell ref="F130:J130"/>
    <mergeCell ref="K130:N130"/>
    <mergeCell ref="I144:J144"/>
    <mergeCell ref="K144:L144"/>
    <mergeCell ref="M144:N144"/>
    <mergeCell ref="F157:N157"/>
    <mergeCell ref="E155:H155"/>
    <mergeCell ref="K155:N155"/>
    <mergeCell ref="F158:N158"/>
    <mergeCell ref="F147:N147"/>
    <mergeCell ref="F149:N149"/>
    <mergeCell ref="F150:N150"/>
    <mergeCell ref="F151:N151"/>
    <mergeCell ref="F153:J153"/>
    <mergeCell ref="K153:N153"/>
    <mergeCell ref="F144:H144"/>
    <mergeCell ref="F145:H145"/>
    <mergeCell ref="I145:J145"/>
    <mergeCell ref="K145:L145"/>
    <mergeCell ref="M145:N145"/>
    <mergeCell ref="M174:N174"/>
    <mergeCell ref="I175:J175"/>
    <mergeCell ref="K175:L175"/>
    <mergeCell ref="M175:N175"/>
    <mergeCell ref="F186:N186"/>
    <mergeCell ref="F188:N188"/>
    <mergeCell ref="F189:N189"/>
    <mergeCell ref="F190:N190"/>
    <mergeCell ref="F192:J192"/>
    <mergeCell ref="K192:N192"/>
    <mergeCell ref="M184:N184"/>
    <mergeCell ref="E194:H194"/>
    <mergeCell ref="K194:N194"/>
    <mergeCell ref="F196:N196"/>
    <mergeCell ref="F197:N197"/>
    <mergeCell ref="K182:L182"/>
    <mergeCell ref="M182:N182"/>
    <mergeCell ref="I181:J181"/>
    <mergeCell ref="K181:L181"/>
    <mergeCell ref="M181:N181"/>
    <mergeCell ref="K183:L183"/>
    <mergeCell ref="M183:N183"/>
    <mergeCell ref="H175:H176"/>
    <mergeCell ref="H177:H178"/>
    <mergeCell ref="H179:H180"/>
    <mergeCell ref="H181:H182"/>
    <mergeCell ref="H183:H184"/>
    <mergeCell ref="F175:G175"/>
    <mergeCell ref="F176:G176"/>
    <mergeCell ref="F177:G177"/>
    <mergeCell ref="F178:G178"/>
    <mergeCell ref="F179:G179"/>
    <mergeCell ref="F110:N110"/>
    <mergeCell ref="F112:N112"/>
    <mergeCell ref="F114:N114"/>
    <mergeCell ref="F117:H117"/>
    <mergeCell ref="I117:J117"/>
    <mergeCell ref="K117:L117"/>
    <mergeCell ref="M117:N117"/>
    <mergeCell ref="I115:J115"/>
    <mergeCell ref="K115:L115"/>
    <mergeCell ref="M115:N115"/>
    <mergeCell ref="F116:H116"/>
    <mergeCell ref="I116:J116"/>
    <mergeCell ref="K116:L116"/>
    <mergeCell ref="M116:N116"/>
    <mergeCell ref="F111:N111"/>
    <mergeCell ref="F113:N113"/>
    <mergeCell ref="F203:N203"/>
    <mergeCell ref="I119:J119"/>
    <mergeCell ref="K119:L119"/>
    <mergeCell ref="M119:N119"/>
    <mergeCell ref="I121:J121"/>
    <mergeCell ref="K121:L121"/>
    <mergeCell ref="M121:N121"/>
    <mergeCell ref="E141:N141"/>
    <mergeCell ref="E142:N142"/>
    <mergeCell ref="I143:J143"/>
    <mergeCell ref="K143:L143"/>
    <mergeCell ref="M143:N143"/>
    <mergeCell ref="I120:J120"/>
    <mergeCell ref="K120:L120"/>
    <mergeCell ref="M120:N120"/>
    <mergeCell ref="E138:N138"/>
    <mergeCell ref="K46:N46"/>
    <mergeCell ref="E41:N41"/>
    <mergeCell ref="E36:N36"/>
    <mergeCell ref="F37:N37"/>
    <mergeCell ref="F59:H59"/>
    <mergeCell ref="I59:J59"/>
    <mergeCell ref="K59:L59"/>
    <mergeCell ref="F118:H118"/>
    <mergeCell ref="K118:L118"/>
    <mergeCell ref="D1098:N1098"/>
    <mergeCell ref="E79:N79"/>
    <mergeCell ref="E80:N80"/>
    <mergeCell ref="F86:N86"/>
    <mergeCell ref="F99:N99"/>
    <mergeCell ref="F100:N100"/>
    <mergeCell ref="E163:L163"/>
    <mergeCell ref="M163:N163"/>
    <mergeCell ref="J164:N164"/>
    <mergeCell ref="E166:N166"/>
    <mergeCell ref="E167:N167"/>
    <mergeCell ref="F173:N173"/>
    <mergeCell ref="I174:J174"/>
    <mergeCell ref="K174:L174"/>
    <mergeCell ref="E200:N200"/>
    <mergeCell ref="I178:J178"/>
    <mergeCell ref="K178:L178"/>
    <mergeCell ref="M178:N178"/>
    <mergeCell ref="I180:J180"/>
    <mergeCell ref="K180:L180"/>
    <mergeCell ref="I182:J182"/>
    <mergeCell ref="E106:N106"/>
    <mergeCell ref="E107:N107"/>
    <mergeCell ref="E50:N50"/>
    <mergeCell ref="E51:N51"/>
    <mergeCell ref="F56:N56"/>
    <mergeCell ref="T3:U3"/>
    <mergeCell ref="D10:N10"/>
    <mergeCell ref="D30:H30"/>
    <mergeCell ref="I30:L30"/>
    <mergeCell ref="M30:N30"/>
    <mergeCell ref="D28:N28"/>
    <mergeCell ref="D14:N14"/>
    <mergeCell ref="E15:N15"/>
    <mergeCell ref="C11:N11"/>
    <mergeCell ref="E16:N16"/>
    <mergeCell ref="E17:N17"/>
    <mergeCell ref="E18:N18"/>
    <mergeCell ref="D25:N25"/>
    <mergeCell ref="E19:N19"/>
    <mergeCell ref="E20:N20"/>
    <mergeCell ref="E21:N21"/>
    <mergeCell ref="E22:N22"/>
    <mergeCell ref="D24:N24"/>
    <mergeCell ref="E47:N47"/>
    <mergeCell ref="E33:N33"/>
    <mergeCell ref="E35:N35"/>
    <mergeCell ref="I31:N31"/>
    <mergeCell ref="F38:N38"/>
    <mergeCell ref="F39:N39"/>
    <mergeCell ref="F40:N40"/>
    <mergeCell ref="E42:N42"/>
    <mergeCell ref="E44:J44"/>
    <mergeCell ref="K44:N44"/>
    <mergeCell ref="E46:J46"/>
    <mergeCell ref="V3:W3"/>
    <mergeCell ref="P4:Q4"/>
    <mergeCell ref="R4:S4"/>
    <mergeCell ref="T4:U4"/>
    <mergeCell ref="V4:W4"/>
    <mergeCell ref="E9:M9"/>
    <mergeCell ref="M3:N3"/>
    <mergeCell ref="D7:N7"/>
    <mergeCell ref="B2:D4"/>
    <mergeCell ref="G2:H2"/>
    <mergeCell ref="I2:J2"/>
    <mergeCell ref="K2:L2"/>
    <mergeCell ref="M2:N2"/>
    <mergeCell ref="E4:F4"/>
    <mergeCell ref="G4:H4"/>
    <mergeCell ref="I4:J4"/>
    <mergeCell ref="K4:L4"/>
    <mergeCell ref="M4:N4"/>
    <mergeCell ref="E3:F3"/>
    <mergeCell ref="P3:Q3"/>
    <mergeCell ref="I3:J3"/>
    <mergeCell ref="K3:L3"/>
    <mergeCell ref="R3:S3"/>
    <mergeCell ref="G3:H3"/>
    <mergeCell ref="E71:N71"/>
    <mergeCell ref="F72:N72"/>
    <mergeCell ref="F73:N73"/>
    <mergeCell ref="F74:N74"/>
    <mergeCell ref="E92:N92"/>
    <mergeCell ref="M58:N58"/>
    <mergeCell ref="E53:N53"/>
    <mergeCell ref="E54:N54"/>
    <mergeCell ref="F55:N55"/>
    <mergeCell ref="F66:N66"/>
    <mergeCell ref="F68:J68"/>
    <mergeCell ref="K68:N68"/>
    <mergeCell ref="E70:H70"/>
    <mergeCell ref="K70:N70"/>
    <mergeCell ref="F64:N64"/>
    <mergeCell ref="F65:N65"/>
    <mergeCell ref="F62:N62"/>
    <mergeCell ref="F84:N84"/>
    <mergeCell ref="F57:N57"/>
    <mergeCell ref="I58:J58"/>
    <mergeCell ref="K58:L58"/>
    <mergeCell ref="D89:N89"/>
    <mergeCell ref="E91:N91"/>
    <mergeCell ref="M59:N59"/>
    <mergeCell ref="F60:H60"/>
    <mergeCell ref="I60:J60"/>
    <mergeCell ref="K60:L60"/>
    <mergeCell ref="M60:N60"/>
    <mergeCell ref="F77:N77"/>
    <mergeCell ref="F85:N85"/>
    <mergeCell ref="F172:N172"/>
    <mergeCell ref="E162:N162"/>
    <mergeCell ref="I176:J176"/>
    <mergeCell ref="K176:L176"/>
    <mergeCell ref="M176:N176"/>
    <mergeCell ref="K184:L184"/>
    <mergeCell ref="I184:J184"/>
    <mergeCell ref="I183:J183"/>
    <mergeCell ref="M180:N180"/>
    <mergeCell ref="F76:N76"/>
    <mergeCell ref="M179:N179"/>
    <mergeCell ref="K179:L179"/>
    <mergeCell ref="I179:J179"/>
    <mergeCell ref="M177:N177"/>
    <mergeCell ref="K177:L177"/>
    <mergeCell ref="I177:J177"/>
    <mergeCell ref="E93:N93"/>
    <mergeCell ref="F94:N94"/>
    <mergeCell ref="F97:N97"/>
    <mergeCell ref="F101:N101"/>
    <mergeCell ref="F103:J103"/>
    <mergeCell ref="K103:N103"/>
    <mergeCell ref="M118:N118"/>
    <mergeCell ref="F124:N124"/>
    <mergeCell ref="E81:N81"/>
    <mergeCell ref="E82:N82"/>
    <mergeCell ref="I118:J118"/>
    <mergeCell ref="F184:G184"/>
    <mergeCell ref="F95:N95"/>
    <mergeCell ref="E161:N161"/>
    <mergeCell ref="E108:N108"/>
    <mergeCell ref="E109:N109"/>
    <mergeCell ref="F122:G122"/>
    <mergeCell ref="I122:J122"/>
    <mergeCell ref="K122:L122"/>
    <mergeCell ref="M122:N122"/>
    <mergeCell ref="E132:H132"/>
    <mergeCell ref="K132:N132"/>
    <mergeCell ref="F1060:N1060"/>
    <mergeCell ref="E201:N201"/>
    <mergeCell ref="F96:N96"/>
    <mergeCell ref="E1048:N1048"/>
    <mergeCell ref="F1050:N1050"/>
    <mergeCell ref="F1051:N1051"/>
    <mergeCell ref="F1052:N1052"/>
    <mergeCell ref="F1054:J1054"/>
    <mergeCell ref="K1054:N1054"/>
    <mergeCell ref="E1056:N1056"/>
    <mergeCell ref="F1058:N1058"/>
    <mergeCell ref="F1059:N1059"/>
    <mergeCell ref="E1036:N1036"/>
    <mergeCell ref="E1037:N1037"/>
    <mergeCell ref="E1038:N1038"/>
    <mergeCell ref="E1040:J1040"/>
    <mergeCell ref="K1040:N1040"/>
    <mergeCell ref="E1042:J1042"/>
    <mergeCell ref="K1042:N1042"/>
    <mergeCell ref="E1045:N1045"/>
    <mergeCell ref="E1046:N1046"/>
    <mergeCell ref="E1011:N1011"/>
    <mergeCell ref="F168:N168"/>
    <mergeCell ref="F169:N169"/>
    <mergeCell ref="F170:N170"/>
    <mergeCell ref="F171:N171"/>
    <mergeCell ref="I212:N212"/>
    <mergeCell ref="E214:N214"/>
    <mergeCell ref="E216:N216"/>
    <mergeCell ref="F247:N247"/>
    <mergeCell ref="F248:N248"/>
    <mergeCell ref="F249:N249"/>
    <mergeCell ref="D252:N252"/>
    <mergeCell ref="E254:N254"/>
    <mergeCell ref="F242:N242"/>
    <mergeCell ref="F243:N243"/>
    <mergeCell ref="E245:N245"/>
    <mergeCell ref="F234:N234"/>
    <mergeCell ref="F235:N235"/>
    <mergeCell ref="F236:N236"/>
    <mergeCell ref="F238:J238"/>
    <mergeCell ref="K238:N238"/>
    <mergeCell ref="E240:H240"/>
    <mergeCell ref="K240:N240"/>
    <mergeCell ref="F229:H229"/>
    <mergeCell ref="I229:J229"/>
    <mergeCell ref="K229:L229"/>
    <mergeCell ref="M229:N229"/>
    <mergeCell ref="F230:H230"/>
    <mergeCell ref="I230:J230"/>
    <mergeCell ref="K230:L230"/>
    <mergeCell ref="M230:N230"/>
    <mergeCell ref="F232:N232"/>
    <mergeCell ref="F267:H267"/>
    <mergeCell ref="I267:J267"/>
    <mergeCell ref="K267:L267"/>
    <mergeCell ref="M267:N267"/>
    <mergeCell ref="F268:H268"/>
    <mergeCell ref="I268:J268"/>
    <mergeCell ref="K268:L268"/>
    <mergeCell ref="M268:N268"/>
    <mergeCell ref="F273:G273"/>
    <mergeCell ref="I273:J273"/>
    <mergeCell ref="K273:L273"/>
    <mergeCell ref="M273:N273"/>
    <mergeCell ref="E265:N265"/>
    <mergeCell ref="I266:J266"/>
    <mergeCell ref="K266:L266"/>
    <mergeCell ref="M266:N266"/>
    <mergeCell ref="F256:N256"/>
    <mergeCell ref="F257:N257"/>
    <mergeCell ref="F258:N258"/>
    <mergeCell ref="F260:J260"/>
    <mergeCell ref="K260:N260"/>
    <mergeCell ref="E263:N263"/>
    <mergeCell ref="E264:N264"/>
    <mergeCell ref="F269:H269"/>
    <mergeCell ref="I269:J269"/>
    <mergeCell ref="K269:L269"/>
    <mergeCell ref="M269:N269"/>
    <mergeCell ref="F270:G270"/>
    <mergeCell ref="H270:H272"/>
    <mergeCell ref="I270:J270"/>
    <mergeCell ref="K270:L270"/>
    <mergeCell ref="M270:N270"/>
    <mergeCell ref="F271:G271"/>
    <mergeCell ref="I271:J271"/>
    <mergeCell ref="K271:L271"/>
    <mergeCell ref="M271:N271"/>
    <mergeCell ref="F272:G272"/>
    <mergeCell ref="I272:J272"/>
    <mergeCell ref="K272:L272"/>
    <mergeCell ref="M272:N272"/>
    <mergeCell ref="F293:H293"/>
    <mergeCell ref="I293:J293"/>
    <mergeCell ref="K293:L293"/>
    <mergeCell ref="M293:N293"/>
    <mergeCell ref="F294:H294"/>
    <mergeCell ref="I294:J294"/>
    <mergeCell ref="K294:L294"/>
    <mergeCell ref="M294:N294"/>
    <mergeCell ref="F296:N296"/>
    <mergeCell ref="F286:N286"/>
    <mergeCell ref="E289:N289"/>
    <mergeCell ref="E290:N290"/>
    <mergeCell ref="E291:N291"/>
    <mergeCell ref="I292:J292"/>
    <mergeCell ref="K292:L292"/>
    <mergeCell ref="M292:N292"/>
    <mergeCell ref="F275:N275"/>
    <mergeCell ref="F277:N277"/>
    <mergeCell ref="F278:N278"/>
    <mergeCell ref="F279:N279"/>
    <mergeCell ref="F281:J281"/>
    <mergeCell ref="K281:N281"/>
    <mergeCell ref="E283:H283"/>
    <mergeCell ref="K283:N283"/>
    <mergeCell ref="F285:N285"/>
    <mergeCell ref="D351:H351"/>
    <mergeCell ref="I351:L351"/>
    <mergeCell ref="M351:N351"/>
    <mergeCell ref="I352:N352"/>
    <mergeCell ref="E310:N310"/>
    <mergeCell ref="E311:N311"/>
    <mergeCell ref="E312:L312"/>
    <mergeCell ref="M312:N312"/>
    <mergeCell ref="J313:N313"/>
    <mergeCell ref="E315:N315"/>
    <mergeCell ref="F298:N298"/>
    <mergeCell ref="F299:N299"/>
    <mergeCell ref="F300:N300"/>
    <mergeCell ref="F302:J302"/>
    <mergeCell ref="K302:N302"/>
    <mergeCell ref="E304:H304"/>
    <mergeCell ref="K304:N304"/>
    <mergeCell ref="F306:N306"/>
    <mergeCell ref="F307:N307"/>
    <mergeCell ref="F319:G319"/>
    <mergeCell ref="H319:H320"/>
    <mergeCell ref="I319:J319"/>
    <mergeCell ref="K319:L319"/>
    <mergeCell ref="M319:N319"/>
    <mergeCell ref="F320:G320"/>
    <mergeCell ref="I320:J320"/>
    <mergeCell ref="K320:L320"/>
    <mergeCell ref="M320:N320"/>
    <mergeCell ref="I316:J316"/>
    <mergeCell ref="K316:L316"/>
    <mergeCell ref="M316:N316"/>
    <mergeCell ref="F317:G317"/>
    <mergeCell ref="H317:H318"/>
    <mergeCell ref="I317:J317"/>
    <mergeCell ref="K317:L317"/>
    <mergeCell ref="M317:N317"/>
    <mergeCell ref="F318:G318"/>
    <mergeCell ref="I318:J318"/>
    <mergeCell ref="K318:L318"/>
    <mergeCell ref="M318:N318"/>
    <mergeCell ref="F323:G323"/>
    <mergeCell ref="H323:H324"/>
    <mergeCell ref="I323:J323"/>
    <mergeCell ref="K323:L323"/>
    <mergeCell ref="M323:N323"/>
    <mergeCell ref="F324:G324"/>
    <mergeCell ref="I324:J324"/>
    <mergeCell ref="K324:L324"/>
    <mergeCell ref="M324:N324"/>
    <mergeCell ref="F321:G321"/>
    <mergeCell ref="H321:H322"/>
    <mergeCell ref="I321:J321"/>
    <mergeCell ref="K321:L321"/>
    <mergeCell ref="M321:N321"/>
    <mergeCell ref="F322:G322"/>
    <mergeCell ref="I322:J322"/>
    <mergeCell ref="K322:L322"/>
    <mergeCell ref="M322:N322"/>
    <mergeCell ref="F339:N339"/>
    <mergeCell ref="E341:N341"/>
    <mergeCell ref="F343:N343"/>
    <mergeCell ref="F344:N344"/>
    <mergeCell ref="F345:N345"/>
    <mergeCell ref="F347:J347"/>
    <mergeCell ref="K347:N347"/>
    <mergeCell ref="F328:N328"/>
    <mergeCell ref="F330:N330"/>
    <mergeCell ref="F331:N331"/>
    <mergeCell ref="F332:N332"/>
    <mergeCell ref="F334:J334"/>
    <mergeCell ref="K334:N334"/>
    <mergeCell ref="E336:H336"/>
    <mergeCell ref="K336:N336"/>
    <mergeCell ref="F338:N338"/>
    <mergeCell ref="F325:G325"/>
    <mergeCell ref="H325:H326"/>
    <mergeCell ref="I325:J325"/>
    <mergeCell ref="K325:L325"/>
    <mergeCell ref="M325:N325"/>
    <mergeCell ref="F326:G326"/>
    <mergeCell ref="I326:J326"/>
    <mergeCell ref="K326:L326"/>
    <mergeCell ref="M326:N326"/>
    <mergeCell ref="E367:N367"/>
    <mergeCell ref="I368:J368"/>
    <mergeCell ref="K368:L368"/>
    <mergeCell ref="M368:N368"/>
    <mergeCell ref="F369:H369"/>
    <mergeCell ref="I369:J369"/>
    <mergeCell ref="K369:L369"/>
    <mergeCell ref="M369:N369"/>
    <mergeCell ref="F370:H370"/>
    <mergeCell ref="I370:J370"/>
    <mergeCell ref="K370:L370"/>
    <mergeCell ref="M370:N370"/>
    <mergeCell ref="E354:N354"/>
    <mergeCell ref="E356:N356"/>
    <mergeCell ref="E357:N357"/>
    <mergeCell ref="E358:N358"/>
    <mergeCell ref="E360:J360"/>
    <mergeCell ref="K360:N360"/>
    <mergeCell ref="E362:J362"/>
    <mergeCell ref="K362:N362"/>
    <mergeCell ref="E365:N365"/>
    <mergeCell ref="F383:N383"/>
    <mergeCell ref="E385:N385"/>
    <mergeCell ref="F387:N387"/>
    <mergeCell ref="F388:N388"/>
    <mergeCell ref="F389:N389"/>
    <mergeCell ref="D392:N392"/>
    <mergeCell ref="E394:N394"/>
    <mergeCell ref="F396:N396"/>
    <mergeCell ref="F397:N397"/>
    <mergeCell ref="F372:N372"/>
    <mergeCell ref="F374:N374"/>
    <mergeCell ref="F375:N375"/>
    <mergeCell ref="F376:N376"/>
    <mergeCell ref="F378:J378"/>
    <mergeCell ref="K378:N378"/>
    <mergeCell ref="E380:H380"/>
    <mergeCell ref="K380:N380"/>
    <mergeCell ref="F382:N382"/>
    <mergeCell ref="F407:H407"/>
    <mergeCell ref="I407:J407"/>
    <mergeCell ref="K407:L407"/>
    <mergeCell ref="M407:N407"/>
    <mergeCell ref="F408:H408"/>
    <mergeCell ref="I408:J408"/>
    <mergeCell ref="K408:L408"/>
    <mergeCell ref="M408:N408"/>
    <mergeCell ref="F413:G413"/>
    <mergeCell ref="I413:J413"/>
    <mergeCell ref="K413:L413"/>
    <mergeCell ref="M413:N413"/>
    <mergeCell ref="F398:N398"/>
    <mergeCell ref="F400:J400"/>
    <mergeCell ref="K400:N400"/>
    <mergeCell ref="E403:N403"/>
    <mergeCell ref="E404:N404"/>
    <mergeCell ref="E405:N405"/>
    <mergeCell ref="I406:J406"/>
    <mergeCell ref="K406:L406"/>
    <mergeCell ref="M406:N406"/>
    <mergeCell ref="F415:N415"/>
    <mergeCell ref="F417:N417"/>
    <mergeCell ref="F418:N418"/>
    <mergeCell ref="F419:N419"/>
    <mergeCell ref="F421:J421"/>
    <mergeCell ref="K421:N421"/>
    <mergeCell ref="E423:H423"/>
    <mergeCell ref="K423:N423"/>
    <mergeCell ref="F425:N425"/>
    <mergeCell ref="F409:H409"/>
    <mergeCell ref="I409:J409"/>
    <mergeCell ref="K409:L409"/>
    <mergeCell ref="M409:N409"/>
    <mergeCell ref="F410:G410"/>
    <mergeCell ref="H410:H412"/>
    <mergeCell ref="I410:J410"/>
    <mergeCell ref="K410:L410"/>
    <mergeCell ref="M410:N410"/>
    <mergeCell ref="F411:G411"/>
    <mergeCell ref="I411:J411"/>
    <mergeCell ref="K411:L411"/>
    <mergeCell ref="M411:N411"/>
    <mergeCell ref="F412:G412"/>
    <mergeCell ref="I412:J412"/>
    <mergeCell ref="K412:L412"/>
    <mergeCell ref="M412:N412"/>
    <mergeCell ref="F434:H434"/>
    <mergeCell ref="I434:J434"/>
    <mergeCell ref="K434:L434"/>
    <mergeCell ref="M434:N434"/>
    <mergeCell ref="F436:N436"/>
    <mergeCell ref="F438:N438"/>
    <mergeCell ref="F439:N439"/>
    <mergeCell ref="F440:N440"/>
    <mergeCell ref="F442:J442"/>
    <mergeCell ref="K442:N442"/>
    <mergeCell ref="F426:N426"/>
    <mergeCell ref="E429:N429"/>
    <mergeCell ref="E430:N430"/>
    <mergeCell ref="E431:N431"/>
    <mergeCell ref="I432:J432"/>
    <mergeCell ref="K432:L432"/>
    <mergeCell ref="M432:N432"/>
    <mergeCell ref="F433:H433"/>
    <mergeCell ref="I433:J433"/>
    <mergeCell ref="K433:L433"/>
    <mergeCell ref="M433:N433"/>
    <mergeCell ref="E455:N455"/>
    <mergeCell ref="I456:J456"/>
    <mergeCell ref="K456:L456"/>
    <mergeCell ref="M456:N456"/>
    <mergeCell ref="F457:G457"/>
    <mergeCell ref="H457:H458"/>
    <mergeCell ref="I457:J457"/>
    <mergeCell ref="K457:L457"/>
    <mergeCell ref="M457:N457"/>
    <mergeCell ref="F458:G458"/>
    <mergeCell ref="I458:J458"/>
    <mergeCell ref="K458:L458"/>
    <mergeCell ref="M458:N458"/>
    <mergeCell ref="E444:H444"/>
    <mergeCell ref="K444:N444"/>
    <mergeCell ref="F446:N446"/>
    <mergeCell ref="F447:N447"/>
    <mergeCell ref="E450:N450"/>
    <mergeCell ref="E451:N451"/>
    <mergeCell ref="E452:L452"/>
    <mergeCell ref="M452:N452"/>
    <mergeCell ref="J453:N453"/>
    <mergeCell ref="F461:G461"/>
    <mergeCell ref="H461:H462"/>
    <mergeCell ref="I461:J461"/>
    <mergeCell ref="K461:L461"/>
    <mergeCell ref="M461:N461"/>
    <mergeCell ref="F462:G462"/>
    <mergeCell ref="I462:J462"/>
    <mergeCell ref="K462:L462"/>
    <mergeCell ref="M462:N462"/>
    <mergeCell ref="F459:G459"/>
    <mergeCell ref="H459:H460"/>
    <mergeCell ref="I459:J459"/>
    <mergeCell ref="K459:L459"/>
    <mergeCell ref="M459:N459"/>
    <mergeCell ref="F460:G460"/>
    <mergeCell ref="I460:J460"/>
    <mergeCell ref="K460:L460"/>
    <mergeCell ref="M460:N460"/>
    <mergeCell ref="F465:G465"/>
    <mergeCell ref="H465:H466"/>
    <mergeCell ref="I465:J465"/>
    <mergeCell ref="K465:L465"/>
    <mergeCell ref="M465:N465"/>
    <mergeCell ref="F466:G466"/>
    <mergeCell ref="I466:J466"/>
    <mergeCell ref="K466:L466"/>
    <mergeCell ref="M466:N466"/>
    <mergeCell ref="F463:G463"/>
    <mergeCell ref="H463:H464"/>
    <mergeCell ref="I463:J463"/>
    <mergeCell ref="K463:L463"/>
    <mergeCell ref="M463:N463"/>
    <mergeCell ref="F464:G464"/>
    <mergeCell ref="I464:J464"/>
    <mergeCell ref="K464:L464"/>
    <mergeCell ref="M464:N464"/>
    <mergeCell ref="F479:N479"/>
    <mergeCell ref="E481:N481"/>
    <mergeCell ref="F483:N483"/>
    <mergeCell ref="F484:N484"/>
    <mergeCell ref="F485:N485"/>
    <mergeCell ref="F487:J487"/>
    <mergeCell ref="K487:N487"/>
    <mergeCell ref="D491:H491"/>
    <mergeCell ref="I491:L491"/>
    <mergeCell ref="M491:N491"/>
    <mergeCell ref="F468:N468"/>
    <mergeCell ref="F470:N470"/>
    <mergeCell ref="F471:N471"/>
    <mergeCell ref="F472:N472"/>
    <mergeCell ref="F474:J474"/>
    <mergeCell ref="K474:N474"/>
    <mergeCell ref="E476:H476"/>
    <mergeCell ref="K476:N476"/>
    <mergeCell ref="F478:N478"/>
    <mergeCell ref="E505:N505"/>
    <mergeCell ref="E507:N507"/>
    <mergeCell ref="I508:J508"/>
    <mergeCell ref="K508:L508"/>
    <mergeCell ref="M508:N508"/>
    <mergeCell ref="F509:H509"/>
    <mergeCell ref="I509:J509"/>
    <mergeCell ref="K509:L509"/>
    <mergeCell ref="M509:N509"/>
    <mergeCell ref="I492:N492"/>
    <mergeCell ref="E494:N494"/>
    <mergeCell ref="E496:N496"/>
    <mergeCell ref="E497:N497"/>
    <mergeCell ref="E498:N498"/>
    <mergeCell ref="E500:J500"/>
    <mergeCell ref="K500:N500"/>
    <mergeCell ref="E502:J502"/>
    <mergeCell ref="K502:N502"/>
    <mergeCell ref="E520:H520"/>
    <mergeCell ref="K520:N520"/>
    <mergeCell ref="F522:N522"/>
    <mergeCell ref="F523:N523"/>
    <mergeCell ref="E525:N525"/>
    <mergeCell ref="F527:N527"/>
    <mergeCell ref="F528:N528"/>
    <mergeCell ref="F529:N529"/>
    <mergeCell ref="D532:N532"/>
    <mergeCell ref="F510:H510"/>
    <mergeCell ref="I510:J510"/>
    <mergeCell ref="K510:L510"/>
    <mergeCell ref="M510:N510"/>
    <mergeCell ref="F512:N512"/>
    <mergeCell ref="F514:N514"/>
    <mergeCell ref="F515:N515"/>
    <mergeCell ref="F516:N516"/>
    <mergeCell ref="F518:J518"/>
    <mergeCell ref="K518:N518"/>
    <mergeCell ref="I546:J546"/>
    <mergeCell ref="K546:L546"/>
    <mergeCell ref="M546:N546"/>
    <mergeCell ref="F547:H547"/>
    <mergeCell ref="I547:J547"/>
    <mergeCell ref="K547:L547"/>
    <mergeCell ref="M547:N547"/>
    <mergeCell ref="F548:H548"/>
    <mergeCell ref="I548:J548"/>
    <mergeCell ref="K548:L548"/>
    <mergeCell ref="M548:N548"/>
    <mergeCell ref="E534:N534"/>
    <mergeCell ref="F536:N536"/>
    <mergeCell ref="F537:N537"/>
    <mergeCell ref="F538:N538"/>
    <mergeCell ref="F540:J540"/>
    <mergeCell ref="K540:N540"/>
    <mergeCell ref="E543:N543"/>
    <mergeCell ref="E544:N544"/>
    <mergeCell ref="E545:N545"/>
    <mergeCell ref="F553:G553"/>
    <mergeCell ref="I553:J553"/>
    <mergeCell ref="K553:L553"/>
    <mergeCell ref="M553:N553"/>
    <mergeCell ref="F549:H549"/>
    <mergeCell ref="I549:J549"/>
    <mergeCell ref="K549:L549"/>
    <mergeCell ref="M549:N549"/>
    <mergeCell ref="F550:G550"/>
    <mergeCell ref="H550:H552"/>
    <mergeCell ref="I550:J550"/>
    <mergeCell ref="K550:L550"/>
    <mergeCell ref="M550:N550"/>
    <mergeCell ref="F551:G551"/>
    <mergeCell ref="I551:J551"/>
    <mergeCell ref="K551:L551"/>
    <mergeCell ref="M551:N551"/>
    <mergeCell ref="F552:G552"/>
    <mergeCell ref="I552:J552"/>
    <mergeCell ref="K552:L552"/>
    <mergeCell ref="M552:N552"/>
    <mergeCell ref="F566:N566"/>
    <mergeCell ref="E569:N569"/>
    <mergeCell ref="E570:N570"/>
    <mergeCell ref="E571:N571"/>
    <mergeCell ref="I572:J572"/>
    <mergeCell ref="K572:L572"/>
    <mergeCell ref="M572:N572"/>
    <mergeCell ref="F573:H573"/>
    <mergeCell ref="I573:J573"/>
    <mergeCell ref="K573:L573"/>
    <mergeCell ref="M573:N573"/>
    <mergeCell ref="F555:N555"/>
    <mergeCell ref="F557:N557"/>
    <mergeCell ref="F558:N558"/>
    <mergeCell ref="F559:N559"/>
    <mergeCell ref="F561:J561"/>
    <mergeCell ref="K561:N561"/>
    <mergeCell ref="E563:H563"/>
    <mergeCell ref="K563:N563"/>
    <mergeCell ref="F565:N565"/>
    <mergeCell ref="E584:H584"/>
    <mergeCell ref="K584:N584"/>
    <mergeCell ref="F586:N586"/>
    <mergeCell ref="F587:N587"/>
    <mergeCell ref="E590:N590"/>
    <mergeCell ref="E591:N591"/>
    <mergeCell ref="E592:L592"/>
    <mergeCell ref="M592:N592"/>
    <mergeCell ref="J593:N593"/>
    <mergeCell ref="F574:H574"/>
    <mergeCell ref="I574:J574"/>
    <mergeCell ref="K574:L574"/>
    <mergeCell ref="M574:N574"/>
    <mergeCell ref="F576:N576"/>
    <mergeCell ref="F578:N578"/>
    <mergeCell ref="F579:N579"/>
    <mergeCell ref="F580:N580"/>
    <mergeCell ref="F582:J582"/>
    <mergeCell ref="K582:N582"/>
    <mergeCell ref="F599:G599"/>
    <mergeCell ref="H599:H600"/>
    <mergeCell ref="I599:J599"/>
    <mergeCell ref="K599:L599"/>
    <mergeCell ref="M599:N599"/>
    <mergeCell ref="F600:G600"/>
    <mergeCell ref="I600:J600"/>
    <mergeCell ref="K600:L600"/>
    <mergeCell ref="M600:N600"/>
    <mergeCell ref="E595:N595"/>
    <mergeCell ref="I596:J596"/>
    <mergeCell ref="K596:L596"/>
    <mergeCell ref="M596:N596"/>
    <mergeCell ref="F597:G597"/>
    <mergeCell ref="H597:H598"/>
    <mergeCell ref="I597:J597"/>
    <mergeCell ref="K597:L597"/>
    <mergeCell ref="M597:N597"/>
    <mergeCell ref="F598:G598"/>
    <mergeCell ref="I598:J598"/>
    <mergeCell ref="K598:L598"/>
    <mergeCell ref="M598:N598"/>
    <mergeCell ref="F603:G603"/>
    <mergeCell ref="H603:H604"/>
    <mergeCell ref="I603:J603"/>
    <mergeCell ref="K603:L603"/>
    <mergeCell ref="M603:N603"/>
    <mergeCell ref="F604:G604"/>
    <mergeCell ref="I604:J604"/>
    <mergeCell ref="K604:L604"/>
    <mergeCell ref="M604:N604"/>
    <mergeCell ref="F601:G601"/>
    <mergeCell ref="H601:H602"/>
    <mergeCell ref="I601:J601"/>
    <mergeCell ref="K601:L601"/>
    <mergeCell ref="M601:N601"/>
    <mergeCell ref="F602:G602"/>
    <mergeCell ref="I602:J602"/>
    <mergeCell ref="K602:L602"/>
    <mergeCell ref="M602:N602"/>
    <mergeCell ref="F608:N608"/>
    <mergeCell ref="F610:N610"/>
    <mergeCell ref="F611:N611"/>
    <mergeCell ref="F612:N612"/>
    <mergeCell ref="F614:J614"/>
    <mergeCell ref="K614:N614"/>
    <mergeCell ref="E616:H616"/>
    <mergeCell ref="K616:N616"/>
    <mergeCell ref="F618:N618"/>
    <mergeCell ref="F605:G605"/>
    <mergeCell ref="H605:H606"/>
    <mergeCell ref="I605:J605"/>
    <mergeCell ref="K605:L605"/>
    <mergeCell ref="M605:N605"/>
    <mergeCell ref="F606:G606"/>
    <mergeCell ref="I606:J606"/>
    <mergeCell ref="K606:L606"/>
    <mergeCell ref="M606:N606"/>
    <mergeCell ref="K649:N649"/>
    <mergeCell ref="E653:N653"/>
    <mergeCell ref="E654:N654"/>
    <mergeCell ref="E656:N656"/>
    <mergeCell ref="E657:N657"/>
    <mergeCell ref="F658:N658"/>
    <mergeCell ref="F659:N659"/>
    <mergeCell ref="F660:N660"/>
    <mergeCell ref="I661:J661"/>
    <mergeCell ref="K661:L661"/>
    <mergeCell ref="M661:N661"/>
    <mergeCell ref="F619:N619"/>
    <mergeCell ref="E621:N621"/>
    <mergeCell ref="F623:N623"/>
    <mergeCell ref="F624:N624"/>
    <mergeCell ref="F625:N625"/>
    <mergeCell ref="F627:J627"/>
    <mergeCell ref="K627:N627"/>
    <mergeCell ref="D631:H631"/>
    <mergeCell ref="I631:L631"/>
    <mergeCell ref="M631:N631"/>
    <mergeCell ref="E650:N650"/>
    <mergeCell ref="F682:N682"/>
    <mergeCell ref="F683:N683"/>
    <mergeCell ref="D686:N686"/>
    <mergeCell ref="E688:N688"/>
    <mergeCell ref="E689:N689"/>
    <mergeCell ref="F692:N692"/>
    <mergeCell ref="F693:N693"/>
    <mergeCell ref="F695:J695"/>
    <mergeCell ref="K695:N695"/>
    <mergeCell ref="F662:H662"/>
    <mergeCell ref="F669:N669"/>
    <mergeCell ref="F670:N670"/>
    <mergeCell ref="F672:J672"/>
    <mergeCell ref="E674:H674"/>
    <mergeCell ref="K674:N674"/>
    <mergeCell ref="F676:N676"/>
    <mergeCell ref="F677:N677"/>
    <mergeCell ref="E679:N679"/>
    <mergeCell ref="I662:J662"/>
    <mergeCell ref="K662:L662"/>
    <mergeCell ref="M662:N662"/>
    <mergeCell ref="F668:N668"/>
    <mergeCell ref="K672:N672"/>
    <mergeCell ref="M709:N709"/>
    <mergeCell ref="F710:G710"/>
    <mergeCell ref="I710:J710"/>
    <mergeCell ref="K710:L710"/>
    <mergeCell ref="M710:N710"/>
    <mergeCell ref="F711:G711"/>
    <mergeCell ref="I711:J711"/>
    <mergeCell ref="K711:L711"/>
    <mergeCell ref="M711:N711"/>
    <mergeCell ref="K735:L735"/>
    <mergeCell ref="M735:N735"/>
    <mergeCell ref="F736:H736"/>
    <mergeCell ref="I736:J736"/>
    <mergeCell ref="K736:L736"/>
    <mergeCell ref="M736:N736"/>
    <mergeCell ref="F740:N740"/>
    <mergeCell ref="F741:N741"/>
    <mergeCell ref="F742:N742"/>
    <mergeCell ref="F714:N714"/>
    <mergeCell ref="F716:N716"/>
    <mergeCell ref="F720:J720"/>
    <mergeCell ref="K720:N720"/>
    <mergeCell ref="E722:H722"/>
    <mergeCell ref="K722:N722"/>
    <mergeCell ref="F724:N724"/>
    <mergeCell ref="F725:N725"/>
    <mergeCell ref="E728:N728"/>
    <mergeCell ref="E729:N729"/>
    <mergeCell ref="E730:L730"/>
    <mergeCell ref="M730:N730"/>
    <mergeCell ref="J731:N731"/>
    <mergeCell ref="E733:N733"/>
    <mergeCell ref="I734:J734"/>
    <mergeCell ref="K734:L734"/>
    <mergeCell ref="M734:N734"/>
    <mergeCell ref="F735:H735"/>
    <mergeCell ref="I735:J735"/>
    <mergeCell ref="F738:N738"/>
    <mergeCell ref="F753:N753"/>
    <mergeCell ref="F754:N754"/>
    <mergeCell ref="F755:N755"/>
    <mergeCell ref="F757:J757"/>
    <mergeCell ref="K757:N757"/>
    <mergeCell ref="E885:N885"/>
    <mergeCell ref="E886:N886"/>
    <mergeCell ref="E888:J888"/>
    <mergeCell ref="K888:N888"/>
    <mergeCell ref="E766:N766"/>
    <mergeCell ref="E768:N768"/>
    <mergeCell ref="E770:N770"/>
    <mergeCell ref="E772:J772"/>
    <mergeCell ref="K772:N772"/>
    <mergeCell ref="E774:J774"/>
    <mergeCell ref="K774:N774"/>
    <mergeCell ref="E777:N777"/>
    <mergeCell ref="E778:N778"/>
    <mergeCell ref="E780:N780"/>
    <mergeCell ref="I781:J781"/>
    <mergeCell ref="K781:L781"/>
    <mergeCell ref="M781:N781"/>
    <mergeCell ref="F782:H782"/>
    <mergeCell ref="I782:J782"/>
    <mergeCell ref="K782:L782"/>
    <mergeCell ref="M782:N782"/>
    <mergeCell ref="F792:J792"/>
    <mergeCell ref="K792:N792"/>
    <mergeCell ref="E794:H794"/>
    <mergeCell ref="K794:N794"/>
    <mergeCell ref="F796:N796"/>
    <mergeCell ref="F783:H783"/>
    <mergeCell ref="F949:N949"/>
    <mergeCell ref="F950:N950"/>
    <mergeCell ref="F951:N951"/>
    <mergeCell ref="F953:J953"/>
    <mergeCell ref="K953:N953"/>
    <mergeCell ref="E955:H955"/>
    <mergeCell ref="K955:N955"/>
    <mergeCell ref="E935:N935"/>
    <mergeCell ref="E936:N936"/>
    <mergeCell ref="E937:N937"/>
    <mergeCell ref="I938:J938"/>
    <mergeCell ref="K938:L938"/>
    <mergeCell ref="M938:N938"/>
    <mergeCell ref="F939:H939"/>
    <mergeCell ref="I939:J939"/>
    <mergeCell ref="K939:L939"/>
    <mergeCell ref="M939:N939"/>
    <mergeCell ref="F945:G945"/>
    <mergeCell ref="I945:J945"/>
    <mergeCell ref="K945:L945"/>
    <mergeCell ref="M945:N945"/>
    <mergeCell ref="F941:H941"/>
    <mergeCell ref="I941:J941"/>
    <mergeCell ref="K941:L941"/>
    <mergeCell ref="M941:N941"/>
    <mergeCell ref="F942:G942"/>
    <mergeCell ref="H942:H944"/>
    <mergeCell ref="I942:J942"/>
    <mergeCell ref="K942:L942"/>
    <mergeCell ref="M942:N942"/>
    <mergeCell ref="F943:G943"/>
    <mergeCell ref="I943:J943"/>
    <mergeCell ref="K990:N990"/>
    <mergeCell ref="E769:N769"/>
    <mergeCell ref="F975:N975"/>
    <mergeCell ref="F977:J977"/>
    <mergeCell ref="K977:N977"/>
    <mergeCell ref="E979:H979"/>
    <mergeCell ref="K979:N979"/>
    <mergeCell ref="F981:N981"/>
    <mergeCell ref="F982:N982"/>
    <mergeCell ref="E984:N984"/>
    <mergeCell ref="F986:N986"/>
    <mergeCell ref="F968:H968"/>
    <mergeCell ref="I968:J968"/>
    <mergeCell ref="K968:L968"/>
    <mergeCell ref="M968:N968"/>
    <mergeCell ref="F969:H969"/>
    <mergeCell ref="I969:J969"/>
    <mergeCell ref="K969:L969"/>
    <mergeCell ref="M969:N969"/>
    <mergeCell ref="F974:N974"/>
    <mergeCell ref="F957:N957"/>
    <mergeCell ref="E961:N961"/>
    <mergeCell ref="E962:N962"/>
    <mergeCell ref="E963:L963"/>
    <mergeCell ref="M963:N963"/>
    <mergeCell ref="J964:N964"/>
    <mergeCell ref="E966:N966"/>
    <mergeCell ref="I967:J967"/>
    <mergeCell ref="K967:L967"/>
    <mergeCell ref="M967:N967"/>
    <mergeCell ref="M944:N944"/>
    <mergeCell ref="F947:N947"/>
    <mergeCell ref="F1087:N1087"/>
    <mergeCell ref="F1089:J1089"/>
    <mergeCell ref="K1089:N1089"/>
    <mergeCell ref="E1091:N1091"/>
    <mergeCell ref="F1093:N1093"/>
    <mergeCell ref="F1094:N1094"/>
    <mergeCell ref="F1095:N1095"/>
    <mergeCell ref="P5:Q5"/>
    <mergeCell ref="R5:S5"/>
    <mergeCell ref="G5:H5"/>
    <mergeCell ref="I5:J5"/>
    <mergeCell ref="E1075:J1075"/>
    <mergeCell ref="K1075:N1075"/>
    <mergeCell ref="E1077:J1077"/>
    <mergeCell ref="K1077:N1077"/>
    <mergeCell ref="E1080:N1080"/>
    <mergeCell ref="E1081:N1081"/>
    <mergeCell ref="E1083:N1083"/>
    <mergeCell ref="F1085:N1085"/>
    <mergeCell ref="F1086:N1086"/>
    <mergeCell ref="D1064:H1064"/>
    <mergeCell ref="I1064:L1064"/>
    <mergeCell ref="M1064:N1064"/>
    <mergeCell ref="I1065:N1065"/>
    <mergeCell ref="E1067:M1067"/>
    <mergeCell ref="E1069:N1069"/>
    <mergeCell ref="E1071:N1071"/>
    <mergeCell ref="E1072:N1072"/>
    <mergeCell ref="E1073:N1073"/>
    <mergeCell ref="F987:N987"/>
    <mergeCell ref="F988:N988"/>
    <mergeCell ref="F990:J990"/>
  </mergeCells>
  <conditionalFormatting sqref="C32:N208 C633:N758 C763:N874 C879:N991 C996:N1026 C1031:N1061 C1066:N1096 C213:N348 C353:N488 C493:N628">
    <cfRule type="expression" dxfId="73" priority="117">
      <formula>INDEX($W:$W,MATCH(MAX(INDIRECT(ADDRESS(1,3)&amp;":"&amp;ADDRESS(ROW(D32),3))),$C:$C,0))</formula>
    </cfRule>
  </conditionalFormatting>
  <conditionalFormatting sqref="F77:N77">
    <cfRule type="expression" dxfId="72" priority="118">
      <formula>$W70</formula>
    </cfRule>
  </conditionalFormatting>
  <conditionalFormatting sqref="F243:N243">
    <cfRule type="expression" dxfId="71" priority="44">
      <formula>$W240</formula>
    </cfRule>
  </conditionalFormatting>
  <conditionalFormatting sqref="F383:N383">
    <cfRule type="expression" dxfId="70" priority="35">
      <formula>$W380</formula>
    </cfRule>
  </conditionalFormatting>
  <conditionalFormatting sqref="F523:N523">
    <cfRule type="expression" dxfId="69" priority="27">
      <formula>$W520</formula>
    </cfRule>
  </conditionalFormatting>
  <conditionalFormatting sqref="F677:N677">
    <cfRule type="expression" dxfId="68" priority="15">
      <formula>$W674</formula>
    </cfRule>
  </conditionalFormatting>
  <conditionalFormatting sqref="F742:N742 K744:N744 K746:N746 F749:N749 F755:N755 K757:N757 I273 K273 M273 I413 K413 M413 I553 K553 M553">
    <cfRule type="expression" dxfId="67" priority="16">
      <formula>$W273</formula>
    </cfRule>
  </conditionalFormatting>
  <conditionalFormatting sqref="F797:N797">
    <cfRule type="expression" dxfId="66" priority="99">
      <formula>$W794</formula>
    </cfRule>
  </conditionalFormatting>
  <conditionalFormatting sqref="F858:N858 K860:N860 K862:N862 F865:N865 F871:N871 K873:N873">
    <cfRule type="expression" dxfId="65" priority="100">
      <formula>$W858</formula>
    </cfRule>
  </conditionalFormatting>
  <conditionalFormatting sqref="F914:N914">
    <cfRule type="expression" dxfId="64" priority="4">
      <formula>$W911</formula>
    </cfRule>
  </conditionalFormatting>
  <conditionalFormatting sqref="F975:N975 K977:N977 K979:N979 F982:N982 F988:N988 K990:N990">
    <cfRule type="expression" dxfId="63" priority="5">
      <formula>$W975</formula>
    </cfRule>
  </conditionalFormatting>
  <conditionalFormatting sqref="G3:N5">
    <cfRule type="expression" dxfId="62" priority="180" stopIfTrue="1">
      <formula>INDEX($G$1161:$G$1167,MATCH("BM"&amp;P3,$F$1161:$F$1167,0))</formula>
    </cfRule>
  </conditionalFormatting>
  <conditionalFormatting sqref="H175:H184 I194 H851:H852">
    <cfRule type="expression" dxfId="61" priority="120">
      <formula>$V175</formula>
    </cfRule>
  </conditionalFormatting>
  <conditionalFormatting sqref="H317:H326 I336">
    <cfRule type="expression" dxfId="60" priority="46">
      <formula>$V317</formula>
    </cfRule>
  </conditionalFormatting>
  <conditionalFormatting sqref="H457:H466 I476">
    <cfRule type="expression" dxfId="59" priority="37">
      <formula>$V457</formula>
    </cfRule>
  </conditionalFormatting>
  <conditionalFormatting sqref="H597:H606 I616">
    <cfRule type="expression" dxfId="58" priority="29">
      <formula>$V597</formula>
    </cfRule>
  </conditionalFormatting>
  <conditionalFormatting sqref="H735:H736">
    <cfRule type="expression" dxfId="57" priority="21">
      <formula>$V735</formula>
    </cfRule>
  </conditionalFormatting>
  <conditionalFormatting sqref="H968:H969">
    <cfRule type="expression" dxfId="56" priority="10">
      <formula>$V968</formula>
    </cfRule>
  </conditionalFormatting>
  <conditionalFormatting sqref="I122 K122 M122 I175:N184 F190:N190 K192:N192 K194:N194 F197:N197 F205:N205 K207:N207 I712 K712 M712 I828 K828 M828 I851:N852 I945 K945 M945">
    <cfRule type="expression" dxfId="55" priority="119">
      <formula>$W122</formula>
    </cfRule>
  </conditionalFormatting>
  <conditionalFormatting sqref="I317:N326 F332:N332 K334:N334 K336:N336 F339:N339 F345:N345 K347:N347">
    <cfRule type="expression" dxfId="54" priority="45">
      <formula>$W317</formula>
    </cfRule>
  </conditionalFormatting>
  <conditionalFormatting sqref="I457:N466 F472:N472 K474:N474 K476:N476 F479:N479 F485:N485 K487:N487">
    <cfRule type="expression" dxfId="53" priority="36">
      <formula>$W457</formula>
    </cfRule>
  </conditionalFormatting>
  <conditionalFormatting sqref="I597:N606 F612:N612 K614:N614 K616:N616 F619:N619 F625:N625 K627:N627">
    <cfRule type="expression" dxfId="52" priority="28">
      <formula>$W597</formula>
    </cfRule>
  </conditionalFormatting>
  <conditionalFormatting sqref="I746">
    <cfRule type="expression" dxfId="51" priority="17">
      <formula>$V746</formula>
    </cfRule>
  </conditionalFormatting>
  <conditionalFormatting sqref="I862">
    <cfRule type="expression" dxfId="50" priority="101">
      <formula>$V862</formula>
    </cfRule>
  </conditionalFormatting>
  <conditionalFormatting sqref="I979">
    <cfRule type="expression" dxfId="49" priority="6">
      <formula>$V979</formula>
    </cfRule>
  </conditionalFormatting>
  <conditionalFormatting sqref="I119:N121">
    <cfRule type="expression" dxfId="48" priority="111">
      <formula>$W119</formula>
    </cfRule>
  </conditionalFormatting>
  <conditionalFormatting sqref="I270:N272">
    <cfRule type="expression" dxfId="47" priority="42">
      <formula>$W270</formula>
    </cfRule>
  </conditionalFormatting>
  <conditionalFormatting sqref="I410:N412">
    <cfRule type="expression" dxfId="46" priority="34">
      <formula>$W410</formula>
    </cfRule>
  </conditionalFormatting>
  <conditionalFormatting sqref="I550:N552">
    <cfRule type="expression" dxfId="45" priority="26">
      <formula>$W550</formula>
    </cfRule>
  </conditionalFormatting>
  <conditionalFormatting sqref="I709:N711">
    <cfRule type="expression" dxfId="44" priority="14">
      <formula>$W709</formula>
    </cfRule>
  </conditionalFormatting>
  <conditionalFormatting sqref="I735:N736">
    <cfRule type="expression" dxfId="43" priority="20">
      <formula>$W735</formula>
    </cfRule>
  </conditionalFormatting>
  <conditionalFormatting sqref="I825:N827">
    <cfRule type="expression" dxfId="42" priority="97">
      <formula>$W825</formula>
    </cfRule>
  </conditionalFormatting>
  <conditionalFormatting sqref="I942:N944">
    <cfRule type="expression" dxfId="41" priority="3">
      <formula>$W942</formula>
    </cfRule>
  </conditionalFormatting>
  <conditionalFormatting sqref="I968:N969">
    <cfRule type="expression" dxfId="40" priority="9">
      <formula>$W968</formula>
    </cfRule>
  </conditionalFormatting>
  <conditionalFormatting sqref="K70:N70">
    <cfRule type="expression" dxfId="39" priority="8186">
      <formula>#REF!</formula>
    </cfRule>
  </conditionalFormatting>
  <conditionalFormatting sqref="K132:N132 F135:N135">
    <cfRule type="expression" dxfId="38" priority="63">
      <formula>$W132</formula>
    </cfRule>
  </conditionalFormatting>
  <conditionalFormatting sqref="K155:N155 F158:N158">
    <cfRule type="expression" dxfId="37" priority="65">
      <formula>$W155</formula>
    </cfRule>
  </conditionalFormatting>
  <conditionalFormatting sqref="K240:N240">
    <cfRule type="expression" dxfId="36" priority="47">
      <formula>$W233</formula>
    </cfRule>
  </conditionalFormatting>
  <conditionalFormatting sqref="K283:N283 F286:N286">
    <cfRule type="expression" dxfId="35" priority="40">
      <formula>$W283</formula>
    </cfRule>
  </conditionalFormatting>
  <conditionalFormatting sqref="K304:N304 F307:N307">
    <cfRule type="expression" dxfId="34" priority="41">
      <formula>$W304</formula>
    </cfRule>
  </conditionalFormatting>
  <conditionalFormatting sqref="K380:N380">
    <cfRule type="expression" dxfId="33" priority="38">
      <formula>$W373</formula>
    </cfRule>
  </conditionalFormatting>
  <conditionalFormatting sqref="K423:N423 F426:N426">
    <cfRule type="expression" dxfId="32" priority="32">
      <formula>$W423</formula>
    </cfRule>
  </conditionalFormatting>
  <conditionalFormatting sqref="K444:N444 F447:N447">
    <cfRule type="expression" dxfId="31" priority="33">
      <formula>$W444</formula>
    </cfRule>
  </conditionalFormatting>
  <conditionalFormatting sqref="K520:N520">
    <cfRule type="expression" dxfId="30" priority="30">
      <formula>$W513</formula>
    </cfRule>
  </conditionalFormatting>
  <conditionalFormatting sqref="K563:N563 F566:N566">
    <cfRule type="expression" dxfId="29" priority="24">
      <formula>$W563</formula>
    </cfRule>
  </conditionalFormatting>
  <conditionalFormatting sqref="K584:N584 F587:N587">
    <cfRule type="expression" dxfId="28" priority="25">
      <formula>$W584</formula>
    </cfRule>
  </conditionalFormatting>
  <conditionalFormatting sqref="K674:N674">
    <cfRule type="expression" dxfId="27" priority="18">
      <formula>#REF!</formula>
    </cfRule>
  </conditionalFormatting>
  <conditionalFormatting sqref="K722:N722 F725:N725">
    <cfRule type="expression" dxfId="26" priority="13">
      <formula>$W722</formula>
    </cfRule>
  </conditionalFormatting>
  <conditionalFormatting sqref="K794:N794">
    <cfRule type="expression" dxfId="25" priority="102">
      <formula>#REF!</formula>
    </cfRule>
  </conditionalFormatting>
  <conditionalFormatting sqref="K838:N838 F841:N841">
    <cfRule type="expression" dxfId="24" priority="61">
      <formula>$W838</formula>
    </cfRule>
  </conditionalFormatting>
  <conditionalFormatting sqref="K911:N911">
    <cfRule type="expression" dxfId="23" priority="7">
      <formula>#REF!</formula>
    </cfRule>
  </conditionalFormatting>
  <conditionalFormatting sqref="K955:N955 F958:N958">
    <cfRule type="expression" dxfId="22" priority="2">
      <formula>$W955</formula>
    </cfRule>
  </conditionalFormatting>
  <dataValidations count="6">
    <dataValidation type="list" allowBlank="1" showInputMessage="1" showErrorMessage="1" sqref="I194 M163 I70 I132 I155 H175:H184 I862 M846 I794 I838 H825:H828 I336 M312 I240 I283 I304 H317:H326 H273 H942:H945 I476 M452 I380 I423 I444 H457:H466 H413 H270:H272 I616 M592 I520 I563 I584 H597:H606 H553 H410:H412 H709:H712 I746 M730 I674 I722 H119:H122 I979 M963 I911 I955 H550:H552">
      <formula1>Euconst_TrueFalse</formula1>
    </dataValidation>
    <dataValidation type="list" allowBlank="1" showInputMessage="1" showErrorMessage="1" sqref="K194 K70 K132 K155 K862 K794 K838 K336 K240 K283 K304 K476 K380 K423 K444 K616 K520 K563 K584 K746 K674 K722 K979 K911 K955">
      <formula1>Euconst_UncertaintyOrInfeasibleOrUnreasonable</formula1>
    </dataValidation>
    <dataValidation type="list" allowBlank="1" showInputMessage="1" showErrorMessage="1" sqref="I59:N59 I175:N175 I177:N177 I179:N179 I181:N181 I183:N183 I784:N784 I851:N851 I144:N145 I229:N229 I317:N317 I319:N319 I321:N321 I323:N323 I325:N325 I293:N294 I369:N369 I457:N457 I459:N459 I461:N461 I463:N463 I465:N465 I433:N434 I509:N509 I597:N597 I599:N599 I601:N601 I603:N603 I605:N605 I573:N574 I664:N664 I735:N735 I901:N901 I968:N968 I122:N122 I273:N273 I413:N413 I553:N553 I712:N712 I828:N828 I945:N945">
      <formula1>Euconst_quantification_energy</formula1>
    </dataValidation>
    <dataValidation type="list" allowBlank="1" showInputMessage="1" showErrorMessage="1" sqref="K60 M60 I60 K184 M184 I184 M176 I852:N852 K178 M178 I178 K180 M180 I180 K182 M182 I182 I176:K176 K230 M230 I230 K326 M326 I326 M318 K320 M320 I320 K322 M322 I322 K324 M324 I324 I318:K318 K370 M370 I370 K466 M466 I466 M458 K460 M460 I460 K462 M462 I462 K464 M464 I464 I458:K458 K510 M510 I510 K606 M606 I606 M598 K600 M600 I600 K602 M602 I602 K604 M604 I604 I598:K598 I736:N736 I969:N969">
      <formula1>Euconst_quantification_heat</formula1>
    </dataValidation>
    <dataValidation type="list" allowBlank="1" showInputMessage="1" showErrorMessage="1" sqref="I551:N552 I783:N783 I710:N711 I117:N118 I549:N549 I120:N121 I707:N708 I268:N268 I269:N269 I826:N827 I940:N941 I271:N272 I943:N944 I408:N408 I409:N409 I823:N824 I663:N663 I411:N412 I900:N900 I548:N548">
      <formula1>Euconst_properties</formula1>
    </dataValidation>
    <dataValidation type="list" allowBlank="1" showInputMessage="1" showErrorMessage="1" sqref="I116:N116 I119:N119 I822:N822 I825:N825 I782:N782 I267:N267 I270:N270 I407:N407 I410:N410 I547:N547 I550:N550 I706:N706 I709:N709 I662:N662 I939:N939 I942:N942 I899:N899">
      <formula1>Euconst_quantification_fuels</formula1>
    </dataValidation>
  </dataValidations>
  <hyperlinks>
    <hyperlink ref="G2:H2" location="JUMP_TOC_Home" display="Table of contents"/>
    <hyperlink ref="E3:F3" location="JUMP_G_Top" display="Top of sheet"/>
    <hyperlink ref="I2:J2" location="JUMP_F_Top" display="Previous sheet"/>
    <hyperlink ref="E4:F4" location="JUMP_F_Bottom" display="End of sheet"/>
    <hyperlink ref="K2:L2" location="JUMP_H_Top" display="Next sheet"/>
    <hyperlink ref="D1098:N1098" location="JUMP_G_Top" display="&lt;&lt;&lt; Click here to proceed to next sheet &gt;&gt;&gt; "/>
  </hyperlinks>
  <pageMargins left="0.7" right="0.7" top="0.78740157499999996" bottom="0.78740157499999996" header="0.3" footer="0.3"/>
  <pageSetup paperSize="9" scale="56" orientation="portrait" r:id="rId1"/>
  <colBreaks count="1" manualBreakCount="1">
    <brk id="15" max="1048575" man="1"/>
  </colBreaks>
  <legacyDrawing r:id="rId2"/>
  <extLst>
    <ext xmlns:x14="http://schemas.microsoft.com/office/spreadsheetml/2009/9/main" uri="{78C0D931-6437-407d-A8EE-F0AAD7539E65}">
      <x14:conditionalFormattings>
        <x14:conditionalFormatting xmlns:xm="http://schemas.microsoft.com/office/excel/2006/main">
          <x14:cfRule type="expression" priority="10354" id="{5EC3B0D5-BDE5-4D47-90D6-1266E969DFB2}">
            <xm:f>INDEX(F_ProductBM!$W:$W,MATCH(MAX(INDIRECT(ADDRESS(1,3)&amp;":"&amp;ADDRESS(ROW(F_ProductBM!#REF!),3))),F_ProductBM!$C:$C,0))</xm:f>
            <x14:dxf>
              <fill>
                <patternFill patternType="lightUp">
                  <bgColor auto="1"/>
                </patternFill>
              </fill>
            </x14:dxf>
          </x14:cfRule>
          <xm:sqref>C664:E664 C784:E784 C901:E901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7DED49A1B34FB43B26B331D3E298587" ma:contentTypeVersion="22" ma:contentTypeDescription="Create a new document." ma:contentTypeScope="" ma:versionID="9545c511791c6f5205ff5905ae587681">
  <xsd:schema xmlns:xsd="http://www.w3.org/2001/XMLSchema" xmlns:xs="http://www.w3.org/2001/XMLSchema" xmlns:p="http://schemas.microsoft.com/office/2006/metadata/properties" xmlns:ns2="58085c8c-5279-42cf-ac29-f4ce9d835887" xmlns:ns3="f0a249f4-4a41-478a-a2d6-207abd7d8b27" targetNamespace="http://schemas.microsoft.com/office/2006/metadata/properties" ma:root="true" ma:fieldsID="a6d8e4a30159acb6befb47c748dc5695" ns2:_="" ns3:_="">
    <xsd:import namespace="58085c8c-5279-42cf-ac29-f4ce9d835887"/>
    <xsd:import namespace="f0a249f4-4a41-478a-a2d6-207abd7d8b2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LengthInSeconds" minOccurs="0"/>
                <xsd:element ref="ns3:MediaServiceDateTaken" minOccurs="0"/>
                <xsd:element ref="ns3:MediaServiceLocation" minOccurs="0"/>
                <xsd:element ref="ns3:MediaServiceObjectDetectorVersions" minOccurs="0"/>
                <xsd:element ref="ns3:Thumbnail" minOccurs="0"/>
                <xsd:element ref="ns3:Image" minOccurs="0"/>
                <xsd:element ref="ns3:thumb" minOccurs="0"/>
                <xsd:element ref="ns3:MediaServiceSearchProperties" minOccurs="0"/>
                <xsd:element ref="ns3:Thumbn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085c8c-5279-42cf-ac29-f4ce9d83588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10a38dcc-0a2d-462c-a248-c8a77dbc725d}" ma:internalName="TaxCatchAll" ma:showField="CatchAllData" ma:web="58085c8c-5279-42cf-ac29-f4ce9d83588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0a249f4-4a41-478a-a2d6-207abd7d8b2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2b2fad6-9d2c-441c-a321-3f5f1e9bd92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Thumbnail" ma:index="22" nillable="true" ma:displayName="Thumbnail" ma:format="Thumbnail" ma:internalName="Thumbnail">
      <xsd:simpleType>
        <xsd:restriction base="dms:Unknown"/>
      </xsd:simpleType>
    </xsd:element>
    <xsd:element name="Image" ma:index="23" nillable="true" ma:displayName="Image" ma:format="Thumbnail" ma:internalName="Image">
      <xsd:simpleType>
        <xsd:restriction base="dms:Unknown"/>
      </xsd:simpleType>
    </xsd:element>
    <xsd:element name="thumb" ma:index="24" nillable="true" ma:displayName="thumb" ma:format="Thumbnail" ma:internalName="thumb">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Thumbnails" ma:index="26" nillable="true" ma:displayName="Thumbnails" ma:format="Thumbnail" ma:internalName="Thumbnails">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humb xmlns="f0a249f4-4a41-478a-a2d6-207abd7d8b27" xsi:nil="true"/>
    <lcf76f155ced4ddcb4097134ff3c332f xmlns="f0a249f4-4a41-478a-a2d6-207abd7d8b27">
      <Terms xmlns="http://schemas.microsoft.com/office/infopath/2007/PartnerControls"/>
    </lcf76f155ced4ddcb4097134ff3c332f>
    <Image xmlns="f0a249f4-4a41-478a-a2d6-207abd7d8b27" xsi:nil="true"/>
    <Thumbnails xmlns="f0a249f4-4a41-478a-a2d6-207abd7d8b27" xsi:nil="true"/>
    <TaxCatchAll xmlns="58085c8c-5279-42cf-ac29-f4ce9d835887" xsi:nil="true"/>
    <Thumbnail xmlns="f0a249f4-4a41-478a-a2d6-207abd7d8b27" xsi:nil="true"/>
    <SharedWithUsers xmlns="58085c8c-5279-42cf-ac29-f4ce9d835887">
      <UserInfo>
        <DisplayName/>
        <AccountId xsi:nil="true"/>
        <AccountType/>
      </UserInfo>
    </SharedWithUsers>
    <MediaLengthInSeconds xmlns="f0a249f4-4a41-478a-a2d6-207abd7d8b27" xsi:nil="true"/>
  </documentManagement>
</p:properties>
</file>

<file path=customXml/itemProps1.xml><?xml version="1.0" encoding="utf-8"?>
<ds:datastoreItem xmlns:ds="http://schemas.openxmlformats.org/officeDocument/2006/customXml" ds:itemID="{33C5094F-0775-4C50-85A6-89DA98147659}">
  <ds:schemaRefs>
    <ds:schemaRef ds:uri="http://schemas.microsoft.com/sharepoint/v3/contenttype/forms"/>
  </ds:schemaRefs>
</ds:datastoreItem>
</file>

<file path=customXml/itemProps2.xml><?xml version="1.0" encoding="utf-8"?>
<ds:datastoreItem xmlns:ds="http://schemas.openxmlformats.org/officeDocument/2006/customXml" ds:itemID="{D5E23E9A-224A-498F-9B26-AE9F31DE18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085c8c-5279-42cf-ac29-f4ce9d835887"/>
    <ds:schemaRef ds:uri="f0a249f4-4a41-478a-a2d6-207abd7d8b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A8225F-D69D-4D12-ACF8-38B644D8B3FF}">
  <ds:schemaRefs>
    <ds:schemaRef ds:uri="http://schemas.microsoft.com/office/2006/metadata/properties"/>
    <ds:schemaRef ds:uri="http://purl.org/dc/terms/"/>
    <ds:schemaRef ds:uri="58085c8c-5279-42cf-ac29-f4ce9d835887"/>
    <ds:schemaRef ds:uri="http://schemas.microsoft.com/office/2006/documentManagement/types"/>
    <ds:schemaRef ds:uri="http://purl.org/dc/elements/1.1/"/>
    <ds:schemaRef ds:uri="http://schemas.openxmlformats.org/package/2006/metadata/core-properties"/>
    <ds:schemaRef ds:uri="f0a249f4-4a41-478a-a2d6-207abd7d8b27"/>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137</vt:i4>
      </vt:variant>
    </vt:vector>
  </HeadingPairs>
  <TitlesOfParts>
    <vt:vector size="153" baseType="lpstr">
      <vt:lpstr>a_Contents</vt:lpstr>
      <vt:lpstr>b_Guidelines &amp; conditions</vt:lpstr>
      <vt:lpstr>A_VersionMMP</vt:lpstr>
      <vt:lpstr>B_InstallationData</vt:lpstr>
      <vt:lpstr>C_InstallationDescription</vt:lpstr>
      <vt:lpstr>D_MethodsProcedures</vt:lpstr>
      <vt:lpstr>E_EnergyFlows</vt:lpstr>
      <vt:lpstr>F_ProductBM</vt:lpstr>
      <vt:lpstr>G_Fall-back</vt:lpstr>
      <vt:lpstr>H_SpecialBM</vt:lpstr>
      <vt:lpstr>I_MSspecific</vt:lpstr>
      <vt:lpstr>J_Comments</vt:lpstr>
      <vt:lpstr>EUwideConstants</vt:lpstr>
      <vt:lpstr>MSParameters</vt:lpstr>
      <vt:lpstr>Translations</vt:lpstr>
      <vt:lpstr>VersionDocumentation</vt:lpstr>
      <vt:lpstr>C_InstallationDescription!_Toc522542288</vt:lpstr>
      <vt:lpstr>CNTR_AnnexIActivities</vt:lpstr>
      <vt:lpstr>CNTR_ExistConnectionEntries</vt:lpstr>
      <vt:lpstr>CNTR_ExistSubInstEntries</vt:lpstr>
      <vt:lpstr>CNTR_FallBackSubInstRelevant</vt:lpstr>
      <vt:lpstr>CNTR_MoreThan1Sub</vt:lpstr>
      <vt:lpstr>CNTR_SubInstListIsProdBM</vt:lpstr>
      <vt:lpstr>CNTR_SubInstListNames</vt:lpstr>
      <vt:lpstr>CNTR_TemplateVersion</vt:lpstr>
      <vt:lpstr>a_Contents!Druckbereich</vt:lpstr>
      <vt:lpstr>A_VersionMMP!Druckbereich</vt:lpstr>
      <vt:lpstr>'b_Guidelines &amp; conditions'!Druckbereich</vt:lpstr>
      <vt:lpstr>B_InstallationData!Druckbereich</vt:lpstr>
      <vt:lpstr>C_InstallationDescription!Druckbereich</vt:lpstr>
      <vt:lpstr>D_MethodsProcedures!Druckbereich</vt:lpstr>
      <vt:lpstr>E_EnergyFlows!Druckbereich</vt:lpstr>
      <vt:lpstr>F_ProductBM!Druckbereich</vt:lpstr>
      <vt:lpstr>'G_Fall-back'!Druckbereich</vt:lpstr>
      <vt:lpstr>H_SpecialBM!Druckbereich</vt:lpstr>
      <vt:lpstr>I_MSspecific!Druckbereich</vt:lpstr>
      <vt:lpstr>J_Comments!Druckbereich</vt:lpstr>
      <vt:lpstr>VersionDocumentation!Druckbereich</vt:lpstr>
      <vt:lpstr>EUconst_AnnexIActivities</vt:lpstr>
      <vt:lpstr>Euconst_approach</vt:lpstr>
      <vt:lpstr>EUconst_BM</vt:lpstr>
      <vt:lpstr>EUconst_BMlistCBAMstatus</vt:lpstr>
      <vt:lpstr>EUconst_BMlistCLstatus</vt:lpstr>
      <vt:lpstr>EUconst_BMlistElExchangability</vt:lpstr>
      <vt:lpstr>EUconst_BMlistMainNumberOfBM</vt:lpstr>
      <vt:lpstr>EUconst_BMlistNames</vt:lpstr>
      <vt:lpstr>EUconst_BMlistNumberOfActivity</vt:lpstr>
      <vt:lpstr>EUconst_BMlistNumberOfBM</vt:lpstr>
      <vt:lpstr>EUconst_BMlistSpecialJumpTable</vt:lpstr>
      <vt:lpstr>EUconst_BMlistSpecialReporting</vt:lpstr>
      <vt:lpstr>EUconst_BMlistUnits</vt:lpstr>
      <vt:lpstr>Euconst_Capacityunit</vt:lpstr>
      <vt:lpstr>EUconst_CombustionActivity</vt:lpstr>
      <vt:lpstr>EUconst_ConfirmAllowUseOfData</vt:lpstr>
      <vt:lpstr>EUconst_ConnectedEntityTypes</vt:lpstr>
      <vt:lpstr>EUconst_ConnectionShortTypes</vt:lpstr>
      <vt:lpstr>EUconst_ConnectionTransferTypes</vt:lpstr>
      <vt:lpstr>EUconst_ConnectionTypes</vt:lpstr>
      <vt:lpstr>Euconst_date</vt:lpstr>
      <vt:lpstr>Euconst_determinationmethods</vt:lpstr>
      <vt:lpstr>EUconst_FallBackListCBAMstatus</vt:lpstr>
      <vt:lpstr>EUconst_FallBackListCLstatus</vt:lpstr>
      <vt:lpstr>EUconst_FallBackListNames</vt:lpstr>
      <vt:lpstr>EUconst_FallBackListNumber</vt:lpstr>
      <vt:lpstr>EUconst_FallBackListUnits</vt:lpstr>
      <vt:lpstr>EUconst_Fuel</vt:lpstr>
      <vt:lpstr>Euconst_generalmethods</vt:lpstr>
      <vt:lpstr>Euconst_GHGemitted</vt:lpstr>
      <vt:lpstr>Euconst_importexport</vt:lpstr>
      <vt:lpstr>Euconst_indirectdetermination</vt:lpstr>
      <vt:lpstr>Euconst_instruments</vt:lpstr>
      <vt:lpstr>Euconst_MMPstatus</vt:lpstr>
      <vt:lpstr>EUconst_MsgBackToSheetF</vt:lpstr>
      <vt:lpstr>EUConst_MsgDescription</vt:lpstr>
      <vt:lpstr>EUconst_MsgEnterThisSection</vt:lpstr>
      <vt:lpstr>EUconst_MsgGoOn</vt:lpstr>
      <vt:lpstr>EUconst_MsgGoToNextSubInst</vt:lpstr>
      <vt:lpstr>EUconst_MsgSeeFirst</vt:lpstr>
      <vt:lpstr>EUconst_MSlist</vt:lpstr>
      <vt:lpstr>EUconst_MSlistEUTLcodes</vt:lpstr>
      <vt:lpstr>Euconst_NA</vt:lpstr>
      <vt:lpstr>EUConst_NotRelevant</vt:lpstr>
      <vt:lpstr>Euconst_properties</vt:lpstr>
      <vt:lpstr>Euconst_quantification_annual</vt:lpstr>
      <vt:lpstr>Euconst_quantification_energy</vt:lpstr>
      <vt:lpstr>Euconst_quantification_fuels</vt:lpstr>
      <vt:lpstr>Euconst_quantification_heat</vt:lpstr>
      <vt:lpstr>EUConst_Relevant</vt:lpstr>
      <vt:lpstr>EUconst_Sourcestreamtype</vt:lpstr>
      <vt:lpstr>EUconst_tCO2e</vt:lpstr>
      <vt:lpstr>EUconst_TJ</vt:lpstr>
      <vt:lpstr>EUconst_Tons</vt:lpstr>
      <vt:lpstr>Euconst_TrueFalse</vt:lpstr>
      <vt:lpstr>Euconst_typeofconnect</vt:lpstr>
      <vt:lpstr>Euconst_UncertaintyOrInfeasibleOrUnreasonable</vt:lpstr>
      <vt:lpstr>Euconst_wastegases</vt:lpstr>
      <vt:lpstr>JUMP_A_Bottom</vt:lpstr>
      <vt:lpstr>JUMP_A_I</vt:lpstr>
      <vt:lpstr>JUMP_A_Top</vt:lpstr>
      <vt:lpstr>JUMP_B_I</vt:lpstr>
      <vt:lpstr>JUMP_C_I</vt:lpstr>
      <vt:lpstr>JUMP_C_II</vt:lpstr>
      <vt:lpstr>JUMP_C_III</vt:lpstr>
      <vt:lpstr>JUMP_C_Top</vt:lpstr>
      <vt:lpstr>JUMP_Coverpage_Bottom</vt:lpstr>
      <vt:lpstr>JUMP_Coverpage_Top</vt:lpstr>
      <vt:lpstr>JUMP_D_I</vt:lpstr>
      <vt:lpstr>JUMP_D_II</vt:lpstr>
      <vt:lpstr>JUMP_D_Top</vt:lpstr>
      <vt:lpstr>JUMP_E_Electricity</vt:lpstr>
      <vt:lpstr>JUMP_E_Fuel</vt:lpstr>
      <vt:lpstr>JUMP_E_Heat</vt:lpstr>
      <vt:lpstr>JUMP_E_Top</vt:lpstr>
      <vt:lpstr>JUMP_E_WasteGas</vt:lpstr>
      <vt:lpstr>JUMP_F_Top</vt:lpstr>
      <vt:lpstr>JUMP_F1</vt:lpstr>
      <vt:lpstr>JUMP_F10</vt:lpstr>
      <vt:lpstr>JUMP_F2</vt:lpstr>
      <vt:lpstr>JUMP_F3</vt:lpstr>
      <vt:lpstr>JUMP_F4</vt:lpstr>
      <vt:lpstr>JUMP_F5</vt:lpstr>
      <vt:lpstr>JUMP_F6</vt:lpstr>
      <vt:lpstr>JUMP_F7</vt:lpstr>
      <vt:lpstr>JUMP_F8</vt:lpstr>
      <vt:lpstr>JUMP_F9</vt:lpstr>
      <vt:lpstr>JUMP_G_Bottom</vt:lpstr>
      <vt:lpstr>JUMP_G_Top</vt:lpstr>
      <vt:lpstr>JUMP_G1</vt:lpstr>
      <vt:lpstr>JUMP_G10</vt:lpstr>
      <vt:lpstr>JUMP_G2</vt:lpstr>
      <vt:lpstr>JUMP_G3</vt:lpstr>
      <vt:lpstr>JUMP_G4</vt:lpstr>
      <vt:lpstr>JUMP_G5</vt:lpstr>
      <vt:lpstr>JUMP_G6</vt:lpstr>
      <vt:lpstr>JUMP_G7</vt:lpstr>
      <vt:lpstr>JUMP_G8</vt:lpstr>
      <vt:lpstr>JUMP_G9</vt:lpstr>
      <vt:lpstr>JUMP_Guidelines_Bottom</vt:lpstr>
      <vt:lpstr>JUMP_Guidelines_Home</vt:lpstr>
      <vt:lpstr>JUMP_H_Bottom</vt:lpstr>
      <vt:lpstr>JUMP_H_I</vt:lpstr>
      <vt:lpstr>JUMP_H_II</vt:lpstr>
      <vt:lpstr>JUMP_H_III</vt:lpstr>
      <vt:lpstr>JUMP_H_IV</vt:lpstr>
      <vt:lpstr>JUMP_H_IX</vt:lpstr>
      <vt:lpstr>JUMP_H_Top</vt:lpstr>
      <vt:lpstr>JUMP_H_V</vt:lpstr>
      <vt:lpstr>JUMP_H_VI</vt:lpstr>
      <vt:lpstr>JUMP_H_VII</vt:lpstr>
      <vt:lpstr>JUMP_H_VIII</vt:lpstr>
      <vt:lpstr>JUMP_I_Top</vt:lpstr>
      <vt:lpstr>JUMP_J_Top</vt:lpstr>
      <vt:lpstr>JUMP_TOC_Home</vt:lpstr>
    </vt:vector>
  </TitlesOfParts>
  <Company>Umweltbundesamt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Heller Christian</dc:creator>
  <cp:lastModifiedBy>Heller Christian</cp:lastModifiedBy>
  <cp:lastPrinted>2019-03-04T13:19:05Z</cp:lastPrinted>
  <dcterms:created xsi:type="dcterms:W3CDTF">2018-09-21T08:45:33Z</dcterms:created>
  <dcterms:modified xsi:type="dcterms:W3CDTF">2024-04-23T11:51:50Z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0x01010097DED49A1B34FB43B26B331D3E298587</vt:lpwstr>
  </property>
  <property fmtid="{D5CDD505-2E9C-101B-9397-08002B2CF9AE}" pid="3" name="Order">
    <vt:r8>42800</vt:r8>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SIP_Label_6bd9ddd1-4d20-43f6-abfa-fc3c07406f94_Enabled">
    <vt:lpwstr>true</vt:lpwstr>
  </property>
  <property fmtid="{D5CDD505-2E9C-101B-9397-08002B2CF9AE}" pid="8" name="MSIP_Label_6bd9ddd1-4d20-43f6-abfa-fc3c07406f94_SetDate">
    <vt:lpwstr>2024-02-28T07:48:52Z</vt:lpwstr>
  </property>
  <property fmtid="{D5CDD505-2E9C-101B-9397-08002B2CF9AE}" pid="9" name="MSIP_Label_6bd9ddd1-4d20-43f6-abfa-fc3c07406f94_Method">
    <vt:lpwstr>Standard</vt:lpwstr>
  </property>
  <property fmtid="{D5CDD505-2E9C-101B-9397-08002B2CF9AE}" pid="10" name="MSIP_Label_6bd9ddd1-4d20-43f6-abfa-fc3c07406f94_Name">
    <vt:lpwstr>Commission Use</vt:lpwstr>
  </property>
  <property fmtid="{D5CDD505-2E9C-101B-9397-08002B2CF9AE}" pid="11" name="MSIP_Label_6bd9ddd1-4d20-43f6-abfa-fc3c07406f94_SiteId">
    <vt:lpwstr>b24c8b06-522c-46fe-9080-70926f8dddb1</vt:lpwstr>
  </property>
  <property fmtid="{D5CDD505-2E9C-101B-9397-08002B2CF9AE}" pid="12" name="MSIP_Label_6bd9ddd1-4d20-43f6-abfa-fc3c07406f94_ActionId">
    <vt:lpwstr>3f718a22-f0b1-4f54-91b2-56092aee5678</vt:lpwstr>
  </property>
  <property fmtid="{D5CDD505-2E9C-101B-9397-08002B2CF9AE}" pid="13" name="MSIP_Label_6bd9ddd1-4d20-43f6-abfa-fc3c07406f94_ContentBits">
    <vt:lpwstr>0</vt:lpwstr>
  </property>
  <property fmtid="{D5CDD505-2E9C-101B-9397-08002B2CF9AE}" pid="14" name="MediaServiceImageTags">
    <vt:lpwstr/>
  </property>
</Properties>
</file>